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Berislav\Desktop\"/>
    </mc:Choice>
  </mc:AlternateContent>
  <xr:revisionPtr revIDLastSave="0" documentId="13_ncr:1_{76001513-833E-4C68-8CA1-3B8311E89AA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D637" i="4" l="1"/>
  <c r="E637" i="4"/>
  <c r="E677" i="4"/>
  <c r="E70" i="4"/>
  <c r="E247" i="5"/>
  <c r="G281" i="9" l="1"/>
  <c r="G279" i="9"/>
  <c r="E249" i="5"/>
  <c r="H281" i="9" s="1"/>
  <c r="E292" i="4"/>
  <c r="I273" i="9" s="1"/>
  <c r="E718" i="4"/>
  <c r="F718" i="4" s="1"/>
  <c r="E166" i="4"/>
  <c r="E154" i="4"/>
  <c r="F18" i="5"/>
  <c r="F15" i="5"/>
  <c r="D103" i="8"/>
  <c r="D35" i="8"/>
  <c r="D34" i="8"/>
  <c r="D29" i="8"/>
  <c r="D28" i="8"/>
  <c r="D27" i="8"/>
  <c r="D17" i="8"/>
  <c r="D16" i="8"/>
  <c r="D11" i="8"/>
  <c r="D10" i="8"/>
  <c r="D9" i="8"/>
  <c r="D5" i="8"/>
  <c r="E288" i="5"/>
  <c r="E287" i="5"/>
  <c r="E264" i="5"/>
  <c r="E240" i="5"/>
  <c r="E188" i="5"/>
  <c r="E183" i="5"/>
  <c r="E179" i="5"/>
  <c r="E178" i="5"/>
  <c r="E160" i="5"/>
  <c r="H284" i="9" s="1"/>
  <c r="E86" i="5"/>
  <c r="E84" i="5"/>
  <c r="E72" i="5"/>
  <c r="E28" i="5"/>
  <c r="E26" i="5"/>
  <c r="E22" i="5"/>
  <c r="E21" i="5"/>
  <c r="E20" i="5"/>
  <c r="E18" i="5"/>
  <c r="E15" i="5"/>
  <c r="E722" i="4"/>
  <c r="E656" i="4"/>
  <c r="E654" i="4"/>
  <c r="E651" i="4"/>
  <c r="E650" i="4"/>
  <c r="E649" i="4"/>
  <c r="E376" i="4"/>
  <c r="E372" i="4"/>
  <c r="E213" i="4"/>
  <c r="E211" i="4"/>
  <c r="E193" i="4"/>
  <c r="E192" i="4"/>
  <c r="E191" i="4"/>
  <c r="E190" i="4"/>
  <c r="E186" i="4"/>
  <c r="E185" i="4"/>
  <c r="E184" i="4"/>
  <c r="E183" i="4"/>
  <c r="E182" i="4"/>
  <c r="E181" i="4"/>
  <c r="E180" i="4"/>
  <c r="E179" i="4"/>
  <c r="E178" i="4"/>
  <c r="E176" i="4"/>
  <c r="E174" i="4"/>
  <c r="E173" i="4"/>
  <c r="E172" i="4"/>
  <c r="E171" i="4"/>
  <c r="E170" i="4"/>
  <c r="F170" i="4" s="1"/>
  <c r="E167" i="4"/>
  <c r="E165" i="4"/>
  <c r="E164" i="4" s="1"/>
  <c r="D160" i="1" s="1"/>
  <c r="E161" i="4"/>
  <c r="E150" i="4"/>
  <c r="E127" i="4"/>
  <c r="E116" i="6"/>
  <c r="E115" i="6" s="1"/>
  <c r="D1409" i="1" s="1"/>
  <c r="E265" i="5"/>
  <c r="E255" i="5"/>
  <c r="F255" i="5" s="1"/>
  <c r="E55" i="5"/>
  <c r="E54" i="5"/>
  <c r="F649" i="4"/>
  <c r="M222" i="9"/>
  <c r="E158" i="4"/>
  <c r="E117" i="4"/>
  <c r="E85" i="4"/>
  <c r="E14" i="6"/>
  <c r="H274" i="9"/>
  <c r="D207" i="1"/>
  <c r="E160" i="4"/>
  <c r="D32" i="8"/>
  <c r="D14" i="8"/>
  <c r="E241" i="5"/>
  <c r="E47" i="5"/>
  <c r="E819" i="4"/>
  <c r="E370" i="4"/>
  <c r="E260" i="4"/>
  <c r="H225" i="9" s="1"/>
  <c r="E195" i="4"/>
  <c r="F191" i="4"/>
  <c r="F154" i="4"/>
  <c r="E243" i="5"/>
  <c r="E242" i="5" s="1"/>
  <c r="D1219" i="1" s="1"/>
  <c r="G288" i="9"/>
  <c r="E266" i="5"/>
  <c r="H288" i="9" s="1"/>
  <c r="D78" i="8"/>
  <c r="D75" i="8" s="1"/>
  <c r="C1550" i="1" s="1"/>
  <c r="L1429" i="9"/>
  <c r="J1429" i="9"/>
  <c r="F299" i="9"/>
  <c r="F298" i="9" s="1"/>
  <c r="F297" i="9"/>
  <c r="F296" i="9" s="1"/>
  <c r="F295" i="9"/>
  <c r="F294" i="9"/>
  <c r="F292" i="9"/>
  <c r="F291" i="9"/>
  <c r="H290" i="9"/>
  <c r="G290" i="9"/>
  <c r="F290" i="9"/>
  <c r="F289" i="9"/>
  <c r="F288" i="9"/>
  <c r="F287" i="9"/>
  <c r="F286" i="9"/>
  <c r="H285" i="9"/>
  <c r="G285" i="9"/>
  <c r="E285" i="9" s="1"/>
  <c r="F285" i="9"/>
  <c r="G284" i="9"/>
  <c r="F284" i="9"/>
  <c r="H283" i="9"/>
  <c r="G283" i="9"/>
  <c r="F283" i="9"/>
  <c r="F282" i="9"/>
  <c r="F281" i="9"/>
  <c r="H280" i="9"/>
  <c r="G280" i="9"/>
  <c r="F280" i="9"/>
  <c r="F279" i="9"/>
  <c r="F278" i="9"/>
  <c r="F277" i="9"/>
  <c r="F276" i="9"/>
  <c r="L274" i="9"/>
  <c r="F274" i="9" s="1"/>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F245" i="9" s="1"/>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G225" i="9"/>
  <c r="F225" i="9"/>
  <c r="M224" i="9"/>
  <c r="L224" i="9"/>
  <c r="E224" i="9"/>
  <c r="M223" i="9"/>
  <c r="L223" i="9"/>
  <c r="E223"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E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E119" i="9" s="1"/>
  <c r="F119" i="9"/>
  <c r="H118" i="9"/>
  <c r="G118" i="9"/>
  <c r="F118" i="9"/>
  <c r="H117" i="9"/>
  <c r="G117" i="9"/>
  <c r="E117" i="9" s="1"/>
  <c r="F117" i="9"/>
  <c r="H116" i="9"/>
  <c r="G116" i="9"/>
  <c r="F116" i="9"/>
  <c r="H115" i="9"/>
  <c r="G115" i="9"/>
  <c r="E115" i="9" s="1"/>
  <c r="F115" i="9"/>
  <c r="H114" i="9"/>
  <c r="G114" i="9"/>
  <c r="F114" i="9"/>
  <c r="H113" i="9"/>
  <c r="G113" i="9"/>
  <c r="F113" i="9"/>
  <c r="H112" i="9"/>
  <c r="G112" i="9"/>
  <c r="F112" i="9"/>
  <c r="H111" i="9"/>
  <c r="G111" i="9"/>
  <c r="E111" i="9" s="1"/>
  <c r="F111" i="9"/>
  <c r="H110" i="9"/>
  <c r="G110" i="9"/>
  <c r="F110" i="9"/>
  <c r="H109" i="9"/>
  <c r="G109" i="9"/>
  <c r="F109" i="9"/>
  <c r="H108" i="9"/>
  <c r="G108" i="9"/>
  <c r="F108" i="9"/>
  <c r="H107" i="9"/>
  <c r="G107" i="9"/>
  <c r="F107" i="9"/>
  <c r="H106" i="9"/>
  <c r="G106" i="9"/>
  <c r="F106" i="9"/>
  <c r="H105" i="9"/>
  <c r="G105" i="9"/>
  <c r="E105" i="9" s="1"/>
  <c r="F105" i="9"/>
  <c r="H104" i="9"/>
  <c r="G104" i="9"/>
  <c r="F104" i="9"/>
  <c r="H103" i="9"/>
  <c r="G103" i="9"/>
  <c r="F103" i="9"/>
  <c r="H102" i="9"/>
  <c r="G102" i="9"/>
  <c r="E102" i="9" s="1"/>
  <c r="F102" i="9"/>
  <c r="H101" i="9"/>
  <c r="G101" i="9"/>
  <c r="F101" i="9"/>
  <c r="H100" i="9"/>
  <c r="G100" i="9"/>
  <c r="E100" i="9" s="1"/>
  <c r="F100" i="9"/>
  <c r="H99" i="9"/>
  <c r="G99" i="9"/>
  <c r="F99" i="9"/>
  <c r="H98" i="9"/>
  <c r="G98" i="9"/>
  <c r="F98" i="9"/>
  <c r="H97" i="9"/>
  <c r="G97" i="9"/>
  <c r="F97" i="9"/>
  <c r="H96" i="9"/>
  <c r="G96" i="9"/>
  <c r="F96" i="9"/>
  <c r="H95" i="9"/>
  <c r="G95" i="9"/>
  <c r="E95" i="9" s="1"/>
  <c r="F95" i="9"/>
  <c r="H94" i="9"/>
  <c r="G94" i="9"/>
  <c r="F94" i="9"/>
  <c r="H93" i="9"/>
  <c r="G93" i="9"/>
  <c r="F93" i="9"/>
  <c r="H92" i="9"/>
  <c r="G92" i="9"/>
  <c r="E92" i="9" s="1"/>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E62" i="9" s="1"/>
  <c r="B62" i="9" s="1"/>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I3" i="9"/>
  <c r="H3" i="9"/>
  <c r="G3" i="9"/>
  <c r="D101" i="8"/>
  <c r="C1576" i="1" s="1"/>
  <c r="H1576" i="1" s="1"/>
  <c r="D95" i="8"/>
  <c r="D90" i="8"/>
  <c r="D85" i="8"/>
  <c r="C1560" i="1" s="1"/>
  <c r="D80" i="8"/>
  <c r="C1555" i="1" s="1"/>
  <c r="D70" i="8"/>
  <c r="C1545" i="1" s="1"/>
  <c r="D65" i="8"/>
  <c r="D60" i="8"/>
  <c r="C1535" i="1" s="1"/>
  <c r="D55" i="8"/>
  <c r="C1530" i="1" s="1"/>
  <c r="D50" i="8"/>
  <c r="C1525" i="1" s="1"/>
  <c r="G1525" i="1" s="1"/>
  <c r="D44" i="8"/>
  <c r="C1519" i="1" s="1"/>
  <c r="D36" i="8"/>
  <c r="C1511" i="1" s="1"/>
  <c r="D26" i="8"/>
  <c r="C1501" i="1" s="1"/>
  <c r="H1501" i="1" s="1"/>
  <c r="D18" i="8"/>
  <c r="C1493" i="1" s="1"/>
  <c r="H1493" i="1" s="1"/>
  <c r="D8" i="8"/>
  <c r="C1483" i="1" s="1"/>
  <c r="H1483" i="1" s="1"/>
  <c r="E44" i="7"/>
  <c r="D1475" i="1" s="1"/>
  <c r="D44" i="7"/>
  <c r="C1475" i="1" s="1"/>
  <c r="E39" i="7"/>
  <c r="D1470" i="1" s="1"/>
  <c r="D39" i="7"/>
  <c r="C1470" i="1" s="1"/>
  <c r="E30" i="7"/>
  <c r="D1461" i="1" s="1"/>
  <c r="D30" i="7"/>
  <c r="C1461" i="1" s="1"/>
  <c r="E23" i="7"/>
  <c r="D23" i="7"/>
  <c r="E14" i="7"/>
  <c r="D1445" i="1" s="1"/>
  <c r="D14" i="7"/>
  <c r="E7" i="7"/>
  <c r="D1438" i="1" s="1"/>
  <c r="D7"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D118" i="6"/>
  <c r="C1412" i="1" s="1"/>
  <c r="F117" i="6"/>
  <c r="D115" i="6"/>
  <c r="C1409" i="1" s="1"/>
  <c r="F113" i="6"/>
  <c r="F112" i="6"/>
  <c r="F111" i="6"/>
  <c r="F110" i="6"/>
  <c r="F109" i="6"/>
  <c r="F108" i="6"/>
  <c r="E107" i="6"/>
  <c r="D1401" i="1" s="1"/>
  <c r="D107" i="6"/>
  <c r="F106" i="6"/>
  <c r="F105" i="6"/>
  <c r="F104" i="6"/>
  <c r="F103" i="6"/>
  <c r="F102" i="6"/>
  <c r="F101" i="6"/>
  <c r="F100" i="6"/>
  <c r="E99" i="6"/>
  <c r="D1393" i="1" s="1"/>
  <c r="D99" i="6"/>
  <c r="C1393" i="1" s="1"/>
  <c r="F98" i="6"/>
  <c r="F97" i="6"/>
  <c r="F96" i="6"/>
  <c r="F95" i="6"/>
  <c r="E94" i="6"/>
  <c r="D1388" i="1" s="1"/>
  <c r="D94" i="6"/>
  <c r="F93" i="6"/>
  <c r="F92" i="6"/>
  <c r="F91" i="6"/>
  <c r="E90" i="6"/>
  <c r="D90" i="6"/>
  <c r="F88" i="6"/>
  <c r="F87" i="6"/>
  <c r="F86" i="6"/>
  <c r="F85" i="6"/>
  <c r="F84" i="6"/>
  <c r="F83" i="6"/>
  <c r="E82" i="6"/>
  <c r="D1376" i="1" s="1"/>
  <c r="D82" i="6"/>
  <c r="F81" i="6"/>
  <c r="F80" i="6"/>
  <c r="F79" i="6"/>
  <c r="F78" i="6"/>
  <c r="F77" i="6"/>
  <c r="F76" i="6"/>
  <c r="E75" i="6"/>
  <c r="D1369" i="1" s="1"/>
  <c r="D75" i="6"/>
  <c r="F74" i="6"/>
  <c r="F73" i="6"/>
  <c r="F72" i="6"/>
  <c r="F71" i="6"/>
  <c r="F70" i="6"/>
  <c r="F69" i="6"/>
  <c r="F68" i="6"/>
  <c r="F67" i="6"/>
  <c r="E66" i="6"/>
  <c r="D1360" i="1" s="1"/>
  <c r="D66" i="6"/>
  <c r="F66" i="6" s="1"/>
  <c r="F65" i="6"/>
  <c r="F64" i="6"/>
  <c r="F63" i="6"/>
  <c r="F62" i="6"/>
  <c r="E61" i="6"/>
  <c r="D1355" i="1" s="1"/>
  <c r="D61" i="6"/>
  <c r="F61" i="6" s="1"/>
  <c r="F60" i="6"/>
  <c r="F59" i="6"/>
  <c r="F58" i="6"/>
  <c r="F57" i="6"/>
  <c r="F56" i="6"/>
  <c r="F55" i="6"/>
  <c r="E54" i="6"/>
  <c r="D54" i="6"/>
  <c r="F53" i="6"/>
  <c r="F52" i="6"/>
  <c r="F51" i="6"/>
  <c r="E50" i="6"/>
  <c r="D1344" i="1" s="1"/>
  <c r="D50" i="6"/>
  <c r="F49" i="6"/>
  <c r="F48" i="6"/>
  <c r="F47" i="6"/>
  <c r="F46" i="6"/>
  <c r="F45" i="6"/>
  <c r="F44" i="6"/>
  <c r="E43" i="6"/>
  <c r="D1337" i="1" s="1"/>
  <c r="D43" i="6"/>
  <c r="F43" i="6" s="1"/>
  <c r="F42" i="6"/>
  <c r="F41" i="6"/>
  <c r="F40" i="6"/>
  <c r="E39" i="6"/>
  <c r="D1333" i="1" s="1"/>
  <c r="D39" i="6"/>
  <c r="F38" i="6"/>
  <c r="F37" i="6"/>
  <c r="E36" i="6"/>
  <c r="D1330" i="1" s="1"/>
  <c r="D36" i="6"/>
  <c r="F34" i="6"/>
  <c r="F33" i="6"/>
  <c r="F32" i="6"/>
  <c r="F31" i="6"/>
  <c r="F30" i="6"/>
  <c r="F29" i="6"/>
  <c r="E28" i="6"/>
  <c r="D28" i="6"/>
  <c r="F27" i="6"/>
  <c r="F26" i="6"/>
  <c r="F25" i="6"/>
  <c r="F24" i="6"/>
  <c r="F23" i="6"/>
  <c r="E22" i="6"/>
  <c r="D22" i="6"/>
  <c r="F22" i="6" s="1"/>
  <c r="F21" i="6"/>
  <c r="F20" i="6"/>
  <c r="F19" i="6"/>
  <c r="F18" i="6"/>
  <c r="F17" i="6"/>
  <c r="F16" i="6"/>
  <c r="F15" i="6"/>
  <c r="F14" i="6"/>
  <c r="E13" i="6"/>
  <c r="D13" i="6"/>
  <c r="C1307" i="1" s="1"/>
  <c r="F12" i="6"/>
  <c r="F11" i="6"/>
  <c r="E10" i="6"/>
  <c r="D1304" i="1" s="1"/>
  <c r="D10" i="6"/>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4" i="5"/>
  <c r="F253" i="5"/>
  <c r="F252" i="5"/>
  <c r="F251" i="5"/>
  <c r="E250" i="5"/>
  <c r="D1227" i="1" s="1"/>
  <c r="D250" i="5"/>
  <c r="C1227" i="1" s="1"/>
  <c r="F249" i="5"/>
  <c r="F248" i="5"/>
  <c r="D246" i="5"/>
  <c r="C1223" i="1" s="1"/>
  <c r="F244" i="5"/>
  <c r="F243" i="5"/>
  <c r="D242" i="5"/>
  <c r="C1219" i="1" s="1"/>
  <c r="F241" i="5"/>
  <c r="F240" i="5"/>
  <c r="E239" i="5"/>
  <c r="D1216" i="1" s="1"/>
  <c r="D239" i="5"/>
  <c r="F236" i="5"/>
  <c r="F235" i="5"/>
  <c r="E234" i="5"/>
  <c r="D234" i="5"/>
  <c r="F234" i="5" s="1"/>
  <c r="F233" i="5"/>
  <c r="F232" i="5"/>
  <c r="F231" i="5"/>
  <c r="F230" i="5"/>
  <c r="F229" i="5"/>
  <c r="F228" i="5"/>
  <c r="F227" i="5"/>
  <c r="F226" i="5"/>
  <c r="F225" i="5"/>
  <c r="E224" i="5"/>
  <c r="D1201" i="1" s="1"/>
  <c r="D224" i="5"/>
  <c r="C1201" i="1" s="1"/>
  <c r="F223" i="5"/>
  <c r="F222" i="5"/>
  <c r="F221" i="5"/>
  <c r="F220" i="5"/>
  <c r="F219" i="5"/>
  <c r="F218" i="5"/>
  <c r="F217" i="5"/>
  <c r="F216" i="5"/>
  <c r="F215" i="5"/>
  <c r="F214" i="5"/>
  <c r="F213" i="5"/>
  <c r="F212" i="5"/>
  <c r="F211" i="5"/>
  <c r="F210" i="5"/>
  <c r="F209" i="5"/>
  <c r="F208" i="5"/>
  <c r="E207" i="5"/>
  <c r="D1184" i="1" s="1"/>
  <c r="D207" i="5"/>
  <c r="F205" i="5"/>
  <c r="F204" i="5"/>
  <c r="F203" i="5"/>
  <c r="F202" i="5"/>
  <c r="F201" i="5"/>
  <c r="F200" i="5"/>
  <c r="F199" i="5"/>
  <c r="E198" i="5"/>
  <c r="D198" i="5"/>
  <c r="F198" i="5" s="1"/>
  <c r="F197" i="5"/>
  <c r="F196" i="5"/>
  <c r="F195" i="5"/>
  <c r="F194" i="5"/>
  <c r="F193" i="5"/>
  <c r="F192" i="5"/>
  <c r="E191" i="5"/>
  <c r="D191" i="5"/>
  <c r="C1168" i="1" s="1"/>
  <c r="F189" i="5"/>
  <c r="F188" i="5"/>
  <c r="F187" i="5"/>
  <c r="F186" i="5"/>
  <c r="F185" i="5"/>
  <c r="F184" i="5"/>
  <c r="F183" i="5"/>
  <c r="F182" i="5"/>
  <c r="F181" i="5"/>
  <c r="E180" i="5"/>
  <c r="E177" i="5" s="1"/>
  <c r="H289" i="9" s="1"/>
  <c r="D180" i="5"/>
  <c r="F179" i="5"/>
  <c r="F178" i="5"/>
  <c r="F173" i="5"/>
  <c r="F172" i="5"/>
  <c r="F171" i="5"/>
  <c r="E170" i="5"/>
  <c r="D1148" i="1" s="1"/>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D1127" i="1" s="1"/>
  <c r="D149" i="5"/>
  <c r="C1127" i="1" s="1"/>
  <c r="F148" i="5"/>
  <c r="F147" i="5"/>
  <c r="F145" i="5"/>
  <c r="F144" i="5"/>
  <c r="F143" i="5"/>
  <c r="E142" i="5"/>
  <c r="D1120" i="1" s="1"/>
  <c r="D142" i="5"/>
  <c r="F142" i="5" s="1"/>
  <c r="F141" i="5"/>
  <c r="F140" i="5"/>
  <c r="F139" i="5"/>
  <c r="F138" i="5"/>
  <c r="F137" i="5"/>
  <c r="F136" i="5"/>
  <c r="E135" i="5"/>
  <c r="D135" i="5"/>
  <c r="C1113" i="1" s="1"/>
  <c r="F133" i="5"/>
  <c r="F132" i="5"/>
  <c r="F131" i="5"/>
  <c r="F130" i="5"/>
  <c r="F129" i="5"/>
  <c r="F128" i="5"/>
  <c r="F127" i="5"/>
  <c r="E126" i="5"/>
  <c r="D1104" i="1" s="1"/>
  <c r="D126" i="5"/>
  <c r="F126" i="5" s="1"/>
  <c r="F125" i="5"/>
  <c r="F124" i="5"/>
  <c r="F123" i="5"/>
  <c r="F122" i="5"/>
  <c r="F121" i="5"/>
  <c r="F120" i="5"/>
  <c r="E119" i="5"/>
  <c r="D119" i="5"/>
  <c r="C1097" i="1" s="1"/>
  <c r="F117" i="5"/>
  <c r="F116" i="5"/>
  <c r="F115" i="5"/>
  <c r="F114" i="5"/>
  <c r="F113" i="5"/>
  <c r="F112" i="5"/>
  <c r="F111" i="5"/>
  <c r="F110" i="5"/>
  <c r="F109" i="5"/>
  <c r="F108" i="5"/>
  <c r="F107" i="5"/>
  <c r="E106" i="5"/>
  <c r="D1084" i="1" s="1"/>
  <c r="D106" i="5"/>
  <c r="F105" i="5"/>
  <c r="F104" i="5"/>
  <c r="F103" i="5"/>
  <c r="F102" i="5"/>
  <c r="F101" i="5"/>
  <c r="F100" i="5"/>
  <c r="F99" i="5"/>
  <c r="F98" i="5"/>
  <c r="F97" i="5"/>
  <c r="F96" i="5"/>
  <c r="F95" i="5"/>
  <c r="F94" i="5"/>
  <c r="F93" i="5"/>
  <c r="F92" i="5"/>
  <c r="F91" i="5"/>
  <c r="F90" i="5"/>
  <c r="F89" i="5"/>
  <c r="E88" i="5"/>
  <c r="D1066" i="1" s="1"/>
  <c r="D88" i="5"/>
  <c r="C1066" i="1" s="1"/>
  <c r="F86" i="5"/>
  <c r="F85" i="5"/>
  <c r="F84" i="5"/>
  <c r="F83" i="5"/>
  <c r="F82" i="5"/>
  <c r="F81" i="5"/>
  <c r="F80" i="5"/>
  <c r="E79" i="5"/>
  <c r="D79" i="5"/>
  <c r="F77" i="5"/>
  <c r="F76" i="5"/>
  <c r="F75" i="5"/>
  <c r="F74" i="5"/>
  <c r="F73" i="5"/>
  <c r="F72" i="5"/>
  <c r="F71" i="5"/>
  <c r="E70" i="5"/>
  <c r="E69" i="5" s="1"/>
  <c r="D1047" i="1" s="1"/>
  <c r="D70" i="5"/>
  <c r="D69" i="5" s="1"/>
  <c r="C1047" i="1" s="1"/>
  <c r="F67" i="5"/>
  <c r="F66" i="5"/>
  <c r="F65" i="5"/>
  <c r="F64" i="5"/>
  <c r="E63" i="5"/>
  <c r="D1041" i="1" s="1"/>
  <c r="D63" i="5"/>
  <c r="F62" i="5"/>
  <c r="F61" i="5"/>
  <c r="F60" i="5"/>
  <c r="F59" i="5"/>
  <c r="F58" i="5"/>
  <c r="F57" i="5"/>
  <c r="E56" i="5"/>
  <c r="D56" i="5"/>
  <c r="C1034" i="1" s="1"/>
  <c r="F55" i="5"/>
  <c r="F54" i="5"/>
  <c r="F53" i="5"/>
  <c r="E52" i="5"/>
  <c r="D1030" i="1" s="1"/>
  <c r="D52" i="5"/>
  <c r="F51" i="5"/>
  <c r="F50" i="5"/>
  <c r="F49" i="5"/>
  <c r="F48" i="5"/>
  <c r="F47" i="5"/>
  <c r="F46" i="5"/>
  <c r="E45" i="5"/>
  <c r="D1023" i="1" s="1"/>
  <c r="D45" i="5"/>
  <c r="F44" i="5"/>
  <c r="F43" i="5"/>
  <c r="F42" i="5"/>
  <c r="E41" i="5"/>
  <c r="D1019" i="1" s="1"/>
  <c r="D41" i="5"/>
  <c r="F40" i="5"/>
  <c r="F39" i="5"/>
  <c r="F38" i="5"/>
  <c r="F37" i="5"/>
  <c r="F36" i="5"/>
  <c r="E35" i="5"/>
  <c r="D1013" i="1" s="1"/>
  <c r="D35" i="5"/>
  <c r="F34" i="5"/>
  <c r="F33" i="5"/>
  <c r="F32" i="5"/>
  <c r="F31" i="5"/>
  <c r="F30" i="5"/>
  <c r="E29" i="5"/>
  <c r="D1007" i="1" s="1"/>
  <c r="D29" i="5"/>
  <c r="C1007" i="1" s="1"/>
  <c r="F28" i="5"/>
  <c r="F27" i="5"/>
  <c r="F26" i="5"/>
  <c r="F25" i="5"/>
  <c r="F24" i="5"/>
  <c r="F23" i="5"/>
  <c r="F22" i="5"/>
  <c r="F21" i="5"/>
  <c r="F20" i="5"/>
  <c r="E19" i="5"/>
  <c r="D997" i="1" s="1"/>
  <c r="D19" i="5"/>
  <c r="F17" i="5"/>
  <c r="F16" i="5"/>
  <c r="F14" i="5"/>
  <c r="E13" i="5"/>
  <c r="D991"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D652" i="4"/>
  <c r="F651" i="4"/>
  <c r="F650"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1" i="1" s="1"/>
  <c r="D617" i="4"/>
  <c r="F617" i="4" s="1"/>
  <c r="F616" i="4"/>
  <c r="F615" i="4"/>
  <c r="F614" i="4"/>
  <c r="F613" i="4"/>
  <c r="E612" i="4"/>
  <c r="D606" i="1" s="1"/>
  <c r="D612" i="4"/>
  <c r="F611" i="4"/>
  <c r="F610" i="4"/>
  <c r="F609" i="4"/>
  <c r="F608" i="4"/>
  <c r="F607" i="4"/>
  <c r="F606" i="4"/>
  <c r="E605" i="4"/>
  <c r="D599" i="1" s="1"/>
  <c r="D605" i="4"/>
  <c r="F605" i="4" s="1"/>
  <c r="F604" i="4"/>
  <c r="E603" i="4"/>
  <c r="H142" i="9" s="1"/>
  <c r="D603" i="4"/>
  <c r="G142" i="9" s="1"/>
  <c r="F602" i="4"/>
  <c r="F601" i="4"/>
  <c r="F600" i="4"/>
  <c r="E599" i="4"/>
  <c r="D599" i="4"/>
  <c r="F599" i="4" s="1"/>
  <c r="F598" i="4"/>
  <c r="F597" i="4"/>
  <c r="F596" i="4"/>
  <c r="F595" i="4"/>
  <c r="E594" i="4"/>
  <c r="D594" i="4"/>
  <c r="C588" i="1" s="1"/>
  <c r="F592" i="4"/>
  <c r="F591" i="4"/>
  <c r="E590" i="4"/>
  <c r="D584" i="1" s="1"/>
  <c r="D590" i="4"/>
  <c r="F590" i="4" s="1"/>
  <c r="F589" i="4"/>
  <c r="F588" i="4"/>
  <c r="E587" i="4"/>
  <c r="D581" i="1" s="1"/>
  <c r="D587" i="4"/>
  <c r="F587" i="4" s="1"/>
  <c r="F586" i="4"/>
  <c r="E585" i="4"/>
  <c r="D585" i="4"/>
  <c r="F585" i="4" s="1"/>
  <c r="F584" i="4"/>
  <c r="F583" i="4"/>
  <c r="F582" i="4"/>
  <c r="E581" i="4"/>
  <c r="D575" i="1" s="1"/>
  <c r="D581" i="4"/>
  <c r="F579" i="4"/>
  <c r="F578" i="4"/>
  <c r="E577" i="4"/>
  <c r="D577" i="4"/>
  <c r="F577" i="4" s="1"/>
  <c r="F576" i="4"/>
  <c r="F575" i="4"/>
  <c r="E574" i="4"/>
  <c r="D574" i="4"/>
  <c r="F573" i="4"/>
  <c r="F572" i="4"/>
  <c r="E571" i="4"/>
  <c r="D565" i="1" s="1"/>
  <c r="D571" i="4"/>
  <c r="F571" i="4" s="1"/>
  <c r="F570" i="4"/>
  <c r="F569" i="4"/>
  <c r="E568" i="4"/>
  <c r="D562" i="1" s="1"/>
  <c r="D568" i="4"/>
  <c r="F568" i="4" s="1"/>
  <c r="F566" i="4"/>
  <c r="F565" i="4"/>
  <c r="F564"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2" i="1" s="1"/>
  <c r="D538" i="4"/>
  <c r="F537" i="4"/>
  <c r="F536" i="4"/>
  <c r="E535" i="4"/>
  <c r="D535" i="4"/>
  <c r="F535" i="4" s="1"/>
  <c r="F534" i="4"/>
  <c r="F533" i="4"/>
  <c r="F532" i="4"/>
  <c r="F531" i="4"/>
  <c r="E530" i="4"/>
  <c r="D530" i="4"/>
  <c r="F530" i="4" s="1"/>
  <c r="F527" i="4"/>
  <c r="F526" i="4"/>
  <c r="E525" i="4"/>
  <c r="D525" i="4"/>
  <c r="F525" i="4" s="1"/>
  <c r="F524" i="4"/>
  <c r="F523" i="4"/>
  <c r="E522" i="4"/>
  <c r="D516" i="1" s="1"/>
  <c r="D522" i="4"/>
  <c r="C516" i="1" s="1"/>
  <c r="F521" i="4"/>
  <c r="F520" i="4"/>
  <c r="E519" i="4"/>
  <c r="D519" i="4"/>
  <c r="F519" i="4" s="1"/>
  <c r="F518" i="4"/>
  <c r="F517" i="4"/>
  <c r="E516" i="4"/>
  <c r="D510" i="1" s="1"/>
  <c r="D516" i="4"/>
  <c r="F514" i="4"/>
  <c r="F513" i="4"/>
  <c r="F512" i="4"/>
  <c r="F511" i="4"/>
  <c r="F510" i="4"/>
  <c r="F509" i="4"/>
  <c r="F508" i="4"/>
  <c r="E507" i="4"/>
  <c r="D501" i="1" s="1"/>
  <c r="D507" i="4"/>
  <c r="F507" i="4" s="1"/>
  <c r="F506" i="4"/>
  <c r="F505" i="4"/>
  <c r="F504" i="4"/>
  <c r="F503" i="4"/>
  <c r="E502" i="4"/>
  <c r="D496" i="1" s="1"/>
  <c r="D502" i="4"/>
  <c r="F501" i="4"/>
  <c r="F500" i="4"/>
  <c r="F499" i="4"/>
  <c r="F498" i="4"/>
  <c r="F497" i="4"/>
  <c r="F496" i="4"/>
  <c r="E495" i="4"/>
  <c r="D489" i="1" s="1"/>
  <c r="D495" i="4"/>
  <c r="C489" i="1" s="1"/>
  <c r="F494" i="4"/>
  <c r="F493" i="4"/>
  <c r="F492" i="4"/>
  <c r="F491" i="4"/>
  <c r="E490" i="4"/>
  <c r="D490" i="4"/>
  <c r="F489" i="4"/>
  <c r="F488" i="4"/>
  <c r="F487" i="4"/>
  <c r="F486" i="4"/>
  <c r="E485" i="4"/>
  <c r="D479" i="1" s="1"/>
  <c r="D485" i="4"/>
  <c r="F485" i="4" s="1"/>
  <c r="F483" i="4"/>
  <c r="F482" i="4"/>
  <c r="E481" i="4"/>
  <c r="D481" i="4"/>
  <c r="F481" i="4" s="1"/>
  <c r="F480" i="4"/>
  <c r="F479" i="4"/>
  <c r="E478" i="4"/>
  <c r="D478" i="4"/>
  <c r="F478" i="4" s="1"/>
  <c r="F477" i="4"/>
  <c r="F476" i="4"/>
  <c r="F475" i="4"/>
  <c r="F474" i="4"/>
  <c r="E473" i="4"/>
  <c r="D467" i="1" s="1"/>
  <c r="D473" i="4"/>
  <c r="F473" i="4" s="1"/>
  <c r="F471" i="4"/>
  <c r="F470" i="4"/>
  <c r="E469" i="4"/>
  <c r="D463" i="1" s="1"/>
  <c r="D469" i="4"/>
  <c r="F469" i="4" s="1"/>
  <c r="F468" i="4"/>
  <c r="F467" i="4"/>
  <c r="E466" i="4"/>
  <c r="D466" i="4"/>
  <c r="F465" i="4"/>
  <c r="F464" i="4"/>
  <c r="E463" i="4"/>
  <c r="D457" i="1" s="1"/>
  <c r="D463" i="4"/>
  <c r="F463" i="4" s="1"/>
  <c r="F462" i="4"/>
  <c r="F461" i="4"/>
  <c r="E460" i="4"/>
  <c r="D460" i="4"/>
  <c r="F460" i="4" s="1"/>
  <c r="F458" i="4"/>
  <c r="F457" i="4"/>
  <c r="F456" i="4"/>
  <c r="E455" i="4"/>
  <c r="D455" i="4"/>
  <c r="F455" i="4" s="1"/>
  <c r="F454" i="4"/>
  <c r="F453" i="4"/>
  <c r="F452" i="4"/>
  <c r="F451" i="4"/>
  <c r="F450" i="4"/>
  <c r="F449" i="4"/>
  <c r="F448" i="4"/>
  <c r="E447" i="4"/>
  <c r="D441" i="1" s="1"/>
  <c r="D447" i="4"/>
  <c r="F447" i="4" s="1"/>
  <c r="F446" i="4"/>
  <c r="F445" i="4"/>
  <c r="F444" i="4"/>
  <c r="F443" i="4"/>
  <c r="E442" i="4"/>
  <c r="D436" i="1" s="1"/>
  <c r="D442" i="4"/>
  <c r="F442" i="4" s="1"/>
  <c r="F441" i="4"/>
  <c r="F440" i="4"/>
  <c r="F439" i="4"/>
  <c r="F438" i="4"/>
  <c r="F437" i="4"/>
  <c r="F436" i="4"/>
  <c r="E435" i="4"/>
  <c r="D435" i="4"/>
  <c r="F435" i="4" s="1"/>
  <c r="F434" i="4"/>
  <c r="F433" i="4"/>
  <c r="F432" i="4"/>
  <c r="F431" i="4"/>
  <c r="E430" i="4"/>
  <c r="D424" i="1" s="1"/>
  <c r="D430" i="4"/>
  <c r="F430" i="4" s="1"/>
  <c r="F429" i="4"/>
  <c r="F428" i="4"/>
  <c r="E427" i="4"/>
  <c r="D421" i="1" s="1"/>
  <c r="D427" i="4"/>
  <c r="F426" i="4"/>
  <c r="F425" i="4"/>
  <c r="F424" i="4"/>
  <c r="F423" i="4"/>
  <c r="E422" i="4"/>
  <c r="D422" i="4"/>
  <c r="C416" i="1" s="1"/>
  <c r="E418" i="4"/>
  <c r="D413" i="1" s="1"/>
  <c r="D418" i="4"/>
  <c r="C413" i="1" s="1"/>
  <c r="E417" i="4"/>
  <c r="D412" i="1" s="1"/>
  <c r="D417" i="4"/>
  <c r="D644" i="4" s="1"/>
  <c r="D416" i="4"/>
  <c r="F416" i="4" s="1"/>
  <c r="F411" i="4"/>
  <c r="F410" i="4"/>
  <c r="F409" i="4"/>
  <c r="F406" i="4"/>
  <c r="F405" i="4"/>
  <c r="F404" i="4"/>
  <c r="F403" i="4"/>
  <c r="E402" i="4"/>
  <c r="D402" i="4"/>
  <c r="C397" i="1" s="1"/>
  <c r="F401" i="4"/>
  <c r="E400" i="4"/>
  <c r="D395" i="1" s="1"/>
  <c r="D400" i="4"/>
  <c r="F400" i="4" s="1"/>
  <c r="F399" i="4"/>
  <c r="F398" i="4"/>
  <c r="E397" i="4"/>
  <c r="E396" i="4" s="1"/>
  <c r="D391" i="1" s="1"/>
  <c r="D397" i="4"/>
  <c r="C392" i="1" s="1"/>
  <c r="F395" i="4"/>
  <c r="F394" i="4"/>
  <c r="F393" i="4"/>
  <c r="F392" i="4"/>
  <c r="E391" i="4"/>
  <c r="D391" i="4"/>
  <c r="C386" i="1" s="1"/>
  <c r="F390" i="4"/>
  <c r="F389" i="4"/>
  <c r="E388" i="4"/>
  <c r="D388" i="4"/>
  <c r="F388" i="4" s="1"/>
  <c r="F387" i="4"/>
  <c r="F386" i="4"/>
  <c r="F385" i="4"/>
  <c r="F384" i="4"/>
  <c r="E383" i="4"/>
  <c r="D383" i="4"/>
  <c r="F383" i="4" s="1"/>
  <c r="F382" i="4"/>
  <c r="F381" i="4"/>
  <c r="F380" i="4"/>
  <c r="F379" i="4"/>
  <c r="E378" i="4"/>
  <c r="D373" i="1" s="1"/>
  <c r="D378" i="4"/>
  <c r="F377" i="4"/>
  <c r="F376" i="4"/>
  <c r="F375" i="4"/>
  <c r="F374" i="4"/>
  <c r="F373" i="4"/>
  <c r="F372" i="4"/>
  <c r="F371" i="4"/>
  <c r="F370" i="4"/>
  <c r="E369" i="4"/>
  <c r="D364" i="1" s="1"/>
  <c r="D369" i="4"/>
  <c r="F368" i="4"/>
  <c r="F367" i="4"/>
  <c r="F366" i="4"/>
  <c r="F365" i="4"/>
  <c r="E364" i="4"/>
  <c r="D359" i="1" s="1"/>
  <c r="D364" i="4"/>
  <c r="F362" i="4"/>
  <c r="F361" i="4"/>
  <c r="F360" i="4"/>
  <c r="F359" i="4"/>
  <c r="F358" i="4"/>
  <c r="F357" i="4"/>
  <c r="E356" i="4"/>
  <c r="D356" i="4"/>
  <c r="F356" i="4" s="1"/>
  <c r="F355" i="4"/>
  <c r="F354" i="4"/>
  <c r="F353" i="4"/>
  <c r="E352" i="4"/>
  <c r="D347" i="1" s="1"/>
  <c r="D352" i="4"/>
  <c r="C347" i="1" s="1"/>
  <c r="F349" i="4"/>
  <c r="E348" i="4"/>
  <c r="D343" i="1" s="1"/>
  <c r="D348" i="4"/>
  <c r="F348" i="4" s="1"/>
  <c r="F347" i="4"/>
  <c r="F346" i="4"/>
  <c r="E345" i="4"/>
  <c r="E344" i="4" s="1"/>
  <c r="D345" i="4"/>
  <c r="F343" i="4"/>
  <c r="F342" i="4"/>
  <c r="F341" i="4"/>
  <c r="F340" i="4"/>
  <c r="E339" i="4"/>
  <c r="D339" i="4"/>
  <c r="F339" i="4" s="1"/>
  <c r="F338" i="4"/>
  <c r="F337" i="4"/>
  <c r="E336" i="4"/>
  <c r="D331" i="1" s="1"/>
  <c r="D336" i="4"/>
  <c r="F336" i="4" s="1"/>
  <c r="F335" i="4"/>
  <c r="F334" i="4"/>
  <c r="F333" i="4"/>
  <c r="F332" i="4"/>
  <c r="E331" i="4"/>
  <c r="D326" i="1" s="1"/>
  <c r="D331" i="4"/>
  <c r="F331" i="4" s="1"/>
  <c r="F330" i="4"/>
  <c r="F329" i="4"/>
  <c r="F328" i="4"/>
  <c r="F327" i="4"/>
  <c r="E326" i="4"/>
  <c r="D321" i="1" s="1"/>
  <c r="D326" i="4"/>
  <c r="F325" i="4"/>
  <c r="F324" i="4"/>
  <c r="F323" i="4"/>
  <c r="F322" i="4"/>
  <c r="F321" i="4"/>
  <c r="F320" i="4"/>
  <c r="F319" i="4"/>
  <c r="F318" i="4"/>
  <c r="E317" i="4"/>
  <c r="D312" i="1" s="1"/>
  <c r="D317" i="4"/>
  <c r="F316" i="4"/>
  <c r="F315" i="4"/>
  <c r="F314" i="4"/>
  <c r="F313" i="4"/>
  <c r="E312" i="4"/>
  <c r="D307" i="1" s="1"/>
  <c r="D312" i="4"/>
  <c r="C307" i="1" s="1"/>
  <c r="F310" i="4"/>
  <c r="F309" i="4"/>
  <c r="F308" i="4"/>
  <c r="F307" i="4"/>
  <c r="F306" i="4"/>
  <c r="F305" i="4"/>
  <c r="F304" i="4"/>
  <c r="E304" i="4"/>
  <c r="D304" i="4"/>
  <c r="F303" i="4"/>
  <c r="F302" i="4"/>
  <c r="F301" i="4"/>
  <c r="E300" i="4"/>
  <c r="E299" i="4" s="1"/>
  <c r="D294" i="1" s="1"/>
  <c r="D300" i="4"/>
  <c r="F296" i="4"/>
  <c r="F295" i="4"/>
  <c r="F294" i="4"/>
  <c r="F293" i="4"/>
  <c r="E288" i="4"/>
  <c r="D288" i="4"/>
  <c r="F288" i="4" s="1"/>
  <c r="E287" i="4"/>
  <c r="D287" i="4"/>
  <c r="F287" i="4" s="1"/>
  <c r="F286" i="4"/>
  <c r="F285" i="4"/>
  <c r="F284" i="4"/>
  <c r="F283" i="4"/>
  <c r="F282" i="4"/>
  <c r="F281" i="4"/>
  <c r="F280" i="4"/>
  <c r="E279" i="4"/>
  <c r="D279" i="4"/>
  <c r="F279" i="4" s="1"/>
  <c r="F278" i="4"/>
  <c r="F277" i="4"/>
  <c r="F276" i="4"/>
  <c r="F275" i="4"/>
  <c r="F274" i="4"/>
  <c r="E273" i="4"/>
  <c r="D273" i="4"/>
  <c r="F272" i="4"/>
  <c r="F271" i="4"/>
  <c r="F270" i="4"/>
  <c r="F269" i="4"/>
  <c r="E268" i="4"/>
  <c r="D268" i="4"/>
  <c r="F267" i="4"/>
  <c r="F266" i="4"/>
  <c r="F265" i="4"/>
  <c r="E264" i="4"/>
  <c r="E263" i="4" s="1"/>
  <c r="D259" i="1" s="1"/>
  <c r="D264" i="4"/>
  <c r="F262" i="4"/>
  <c r="F261" i="4"/>
  <c r="F260" i="4"/>
  <c r="E259" i="4"/>
  <c r="D255" i="1" s="1"/>
  <c r="D259" i="4"/>
  <c r="D252" i="4" s="1"/>
  <c r="F258" i="4"/>
  <c r="F257" i="4"/>
  <c r="F256" i="4"/>
  <c r="F255" i="4"/>
  <c r="F254" i="4"/>
  <c r="F253" i="4"/>
  <c r="E253" i="4"/>
  <c r="D253" i="4"/>
  <c r="F251" i="4"/>
  <c r="F250" i="4"/>
  <c r="F249" i="4"/>
  <c r="F248" i="4"/>
  <c r="E247" i="4"/>
  <c r="D247" i="4"/>
  <c r="F247" i="4" s="1"/>
  <c r="F246" i="4"/>
  <c r="F245" i="4"/>
  <c r="E244" i="4"/>
  <c r="D240" i="1" s="1"/>
  <c r="D244" i="4"/>
  <c r="F243" i="4"/>
  <c r="F242" i="4"/>
  <c r="F241" i="4"/>
  <c r="E240" i="4"/>
  <c r="D236" i="1" s="1"/>
  <c r="D240" i="4"/>
  <c r="F239" i="4"/>
  <c r="F238" i="4"/>
  <c r="F237" i="4"/>
  <c r="E236" i="4"/>
  <c r="D236" i="4"/>
  <c r="C232" i="1" s="1"/>
  <c r="F235" i="4"/>
  <c r="F234" i="4"/>
  <c r="F233" i="4"/>
  <c r="F232" i="4"/>
  <c r="E231" i="4"/>
  <c r="D231" i="4"/>
  <c r="F230" i="4"/>
  <c r="F229" i="4"/>
  <c r="E228" i="4"/>
  <c r="D228" i="4"/>
  <c r="F228" i="4" s="1"/>
  <c r="F227" i="4"/>
  <c r="F226" i="4"/>
  <c r="E225" i="4"/>
  <c r="D221" i="1" s="1"/>
  <c r="D225" i="4"/>
  <c r="F225" i="4" s="1"/>
  <c r="F223" i="4"/>
  <c r="F222" i="4"/>
  <c r="F221" i="4"/>
  <c r="F220" i="4"/>
  <c r="E219" i="4"/>
  <c r="D215" i="1" s="1"/>
  <c r="D219" i="4"/>
  <c r="F218" i="4"/>
  <c r="F217" i="4"/>
  <c r="E216" i="4"/>
  <c r="D216" i="4"/>
  <c r="C212" i="1" s="1"/>
  <c r="F214" i="4"/>
  <c r="F213" i="4"/>
  <c r="F212" i="4"/>
  <c r="F211" i="4"/>
  <c r="E210" i="4"/>
  <c r="D206" i="1" s="1"/>
  <c r="D210" i="4"/>
  <c r="F209" i="4"/>
  <c r="F208" i="4"/>
  <c r="F207" i="4"/>
  <c r="F206" i="4"/>
  <c r="F205" i="4"/>
  <c r="F204" i="4"/>
  <c r="F203" i="4"/>
  <c r="E202" i="4"/>
  <c r="D202" i="4"/>
  <c r="F202" i="4" s="1"/>
  <c r="F201" i="4"/>
  <c r="F200" i="4"/>
  <c r="F199" i="4"/>
  <c r="F198" i="4"/>
  <c r="E197" i="4"/>
  <c r="D197" i="4"/>
  <c r="F195" i="4"/>
  <c r="F194" i="4"/>
  <c r="F193" i="4"/>
  <c r="F192" i="4"/>
  <c r="F190" i="4"/>
  <c r="F189" i="4"/>
  <c r="E188" i="4"/>
  <c r="D184" i="1" s="1"/>
  <c r="D188" i="4"/>
  <c r="C184" i="1" s="1"/>
  <c r="F187" i="4"/>
  <c r="F186" i="4"/>
  <c r="F185" i="4"/>
  <c r="F184" i="4"/>
  <c r="F183" i="4"/>
  <c r="F182" i="4"/>
  <c r="F181" i="4"/>
  <c r="F180" i="4"/>
  <c r="F179" i="4"/>
  <c r="F178" i="4"/>
  <c r="E177" i="4"/>
  <c r="D173" i="1" s="1"/>
  <c r="D177" i="4"/>
  <c r="C173" i="1" s="1"/>
  <c r="F176" i="4"/>
  <c r="F175" i="4"/>
  <c r="F174" i="4"/>
  <c r="F173" i="4"/>
  <c r="F172" i="4"/>
  <c r="F171" i="4"/>
  <c r="E169" i="4"/>
  <c r="D165" i="1" s="1"/>
  <c r="D169" i="4"/>
  <c r="C165" i="1" s="1"/>
  <c r="F168" i="4"/>
  <c r="F167" i="4"/>
  <c r="F166" i="4"/>
  <c r="F165" i="4"/>
  <c r="D164" i="4"/>
  <c r="C160" i="1" s="1"/>
  <c r="F162" i="4"/>
  <c r="F161" i="4"/>
  <c r="F160" i="4"/>
  <c r="E159" i="4"/>
  <c r="D155" i="1" s="1"/>
  <c r="D159" i="4"/>
  <c r="F158" i="4"/>
  <c r="F157" i="4"/>
  <c r="F156" i="4"/>
  <c r="F155" i="4"/>
  <c r="E153" i="4"/>
  <c r="D153" i="4"/>
  <c r="F150" i="4"/>
  <c r="F149" i="4"/>
  <c r="F148" i="4"/>
  <c r="F147" i="4"/>
  <c r="F146" i="4"/>
  <c r="F145" i="4"/>
  <c r="F144" i="4"/>
  <c r="F143" i="4"/>
  <c r="F142" i="4"/>
  <c r="F141" i="4"/>
  <c r="E140" i="4"/>
  <c r="E139" i="4" s="1"/>
  <c r="D135" i="1" s="1"/>
  <c r="D140" i="4"/>
  <c r="F138" i="4"/>
  <c r="F137" i="4"/>
  <c r="F136" i="4"/>
  <c r="F135" i="4"/>
  <c r="E134" i="4"/>
  <c r="E133" i="4" s="1"/>
  <c r="D129" i="1" s="1"/>
  <c r="D134" i="4"/>
  <c r="D133" i="4" s="1"/>
  <c r="F133" i="4" s="1"/>
  <c r="F132" i="4"/>
  <c r="F131" i="4"/>
  <c r="F130" i="4"/>
  <c r="F129" i="4"/>
  <c r="E128" i="4"/>
  <c r="D128" i="4"/>
  <c r="F128" i="4" s="1"/>
  <c r="F127" i="4"/>
  <c r="F126" i="4"/>
  <c r="E125" i="4"/>
  <c r="D125" i="4"/>
  <c r="F123" i="4"/>
  <c r="F122" i="4"/>
  <c r="F121" i="4"/>
  <c r="E120" i="4"/>
  <c r="D116" i="1" s="1"/>
  <c r="D120" i="4"/>
  <c r="C116" i="1" s="1"/>
  <c r="F119" i="4"/>
  <c r="F118" i="4"/>
  <c r="F117" i="4"/>
  <c r="F116" i="4"/>
  <c r="F115" i="4"/>
  <c r="F114" i="4"/>
  <c r="F113" i="4"/>
  <c r="E112" i="4"/>
  <c r="D108" i="1" s="1"/>
  <c r="D112" i="4"/>
  <c r="F111" i="4"/>
  <c r="F110" i="4"/>
  <c r="F109" i="4"/>
  <c r="F108" i="4"/>
  <c r="E107" i="4"/>
  <c r="D107" i="4"/>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83" i="4"/>
  <c r="C79" i="1" s="1"/>
  <c r="F81" i="4"/>
  <c r="F80" i="4"/>
  <c r="F79" i="4"/>
  <c r="F78" i="4"/>
  <c r="E77" i="4"/>
  <c r="D73" i="1" s="1"/>
  <c r="D77" i="4"/>
  <c r="F77" i="4" s="1"/>
  <c r="F76" i="4"/>
  <c r="F75" i="4"/>
  <c r="E74" i="4"/>
  <c r="D74" i="4"/>
  <c r="F73" i="4"/>
  <c r="F72" i="4"/>
  <c r="E71" i="4"/>
  <c r="D71" i="4"/>
  <c r="F71" i="4" s="1"/>
  <c r="F70" i="4"/>
  <c r="F69" i="4"/>
  <c r="E68" i="4"/>
  <c r="D64" i="1" s="1"/>
  <c r="D68" i="4"/>
  <c r="F68" i="4" s="1"/>
  <c r="F67" i="4"/>
  <c r="F66" i="4"/>
  <c r="E65" i="4"/>
  <c r="D65" i="4"/>
  <c r="F65" i="4" s="1"/>
  <c r="F64" i="4"/>
  <c r="F63" i="4"/>
  <c r="E62" i="4"/>
  <c r="D62" i="4"/>
  <c r="F62" i="4" s="1"/>
  <c r="F61" i="4"/>
  <c r="F60" i="4"/>
  <c r="E59" i="4"/>
  <c r="D55" i="1" s="1"/>
  <c r="D59" i="4"/>
  <c r="C55" i="1" s="1"/>
  <c r="F58" i="4"/>
  <c r="F57" i="4"/>
  <c r="F56" i="4"/>
  <c r="F55" i="4"/>
  <c r="E54" i="4"/>
  <c r="D50" i="1" s="1"/>
  <c r="D54" i="4"/>
  <c r="F54" i="4" s="1"/>
  <c r="F53" i="4"/>
  <c r="F52" i="4"/>
  <c r="E51" i="4"/>
  <c r="D51" i="4"/>
  <c r="F51"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C25" i="1" s="1"/>
  <c r="F28" i="4"/>
  <c r="F27" i="4"/>
  <c r="F26" i="4"/>
  <c r="F25" i="4"/>
  <c r="F24" i="4"/>
  <c r="E23" i="4"/>
  <c r="D19" i="1" s="1"/>
  <c r="D23" i="4"/>
  <c r="C19" i="1" s="1"/>
  <c r="F22" i="4"/>
  <c r="F21" i="4"/>
  <c r="F20" i="4"/>
  <c r="F19" i="4"/>
  <c r="F18" i="4"/>
  <c r="E17" i="4"/>
  <c r="D13" i="1" s="1"/>
  <c r="D17" i="4"/>
  <c r="F17" i="4" s="1"/>
  <c r="F16" i="4"/>
  <c r="F15" i="4"/>
  <c r="F14" i="4"/>
  <c r="F13" i="4"/>
  <c r="F12" i="4"/>
  <c r="F11" i="4"/>
  <c r="F10" i="4"/>
  <c r="F9" i="4"/>
  <c r="E8" i="4"/>
  <c r="D4" i="1" s="1"/>
  <c r="D8" i="4"/>
  <c r="C4" i="1" s="1"/>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G1578" i="1" s="1"/>
  <c r="C1577" i="1"/>
  <c r="C1575" i="1"/>
  <c r="C1574" i="1"/>
  <c r="C1573" i="1"/>
  <c r="C1572" i="1"/>
  <c r="C1571" i="1"/>
  <c r="C1570" i="1"/>
  <c r="C1569" i="1"/>
  <c r="H1569" i="1" s="1"/>
  <c r="C1568" i="1"/>
  <c r="H1568" i="1" s="1"/>
  <c r="C1567" i="1"/>
  <c r="C1566" i="1"/>
  <c r="C1565" i="1"/>
  <c r="C1564" i="1"/>
  <c r="G1564" i="1" s="1"/>
  <c r="C1563" i="1"/>
  <c r="C1562" i="1"/>
  <c r="G1562" i="1" s="1"/>
  <c r="C1561" i="1"/>
  <c r="C1559" i="1"/>
  <c r="C1558" i="1"/>
  <c r="C1557" i="1"/>
  <c r="H1557" i="1" s="1"/>
  <c r="C1556" i="1"/>
  <c r="C1554" i="1"/>
  <c r="C1553" i="1"/>
  <c r="H1553" i="1" s="1"/>
  <c r="C1552" i="1"/>
  <c r="G1552" i="1" s="1"/>
  <c r="C1551" i="1"/>
  <c r="C1549" i="1"/>
  <c r="C1548" i="1"/>
  <c r="G1548" i="1" s="1"/>
  <c r="C1547" i="1"/>
  <c r="C1546" i="1"/>
  <c r="G1546" i="1" s="1"/>
  <c r="C1544" i="1"/>
  <c r="C1543" i="1"/>
  <c r="H1543" i="1" s="1"/>
  <c r="C1542" i="1"/>
  <c r="C1541" i="1"/>
  <c r="C1540" i="1"/>
  <c r="G1540" i="1" s="1"/>
  <c r="C1539" i="1"/>
  <c r="C1538" i="1"/>
  <c r="C1537" i="1"/>
  <c r="H1537" i="1" s="1"/>
  <c r="C1536" i="1"/>
  <c r="G1536" i="1" s="1"/>
  <c r="C1534" i="1"/>
  <c r="G1534" i="1" s="1"/>
  <c r="C1533" i="1"/>
  <c r="C1532" i="1"/>
  <c r="G1532" i="1" s="1"/>
  <c r="C1531" i="1"/>
  <c r="C1529" i="1"/>
  <c r="C1528" i="1"/>
  <c r="C1527" i="1"/>
  <c r="H1527" i="1" s="1"/>
  <c r="C1526" i="1"/>
  <c r="H1525" i="1"/>
  <c r="C1523" i="1"/>
  <c r="C1522" i="1"/>
  <c r="C1521" i="1"/>
  <c r="H1521" i="1" s="1"/>
  <c r="C1520" i="1"/>
  <c r="H1520" i="1" s="1"/>
  <c r="C1516" i="1"/>
  <c r="C1515" i="1"/>
  <c r="H1515" i="1" s="1"/>
  <c r="C1514" i="1"/>
  <c r="C1513" i="1"/>
  <c r="C1512" i="1"/>
  <c r="C1510" i="1"/>
  <c r="H1510" i="1" s="1"/>
  <c r="C1509" i="1"/>
  <c r="H1509" i="1" s="1"/>
  <c r="C1508" i="1"/>
  <c r="G1508" i="1" s="1"/>
  <c r="C1507" i="1"/>
  <c r="C1506" i="1"/>
  <c r="G1506" i="1" s="1"/>
  <c r="C1505" i="1"/>
  <c r="H1505" i="1" s="1"/>
  <c r="C1504" i="1"/>
  <c r="G1504" i="1" s="1"/>
  <c r="C1503" i="1"/>
  <c r="H1503" i="1" s="1"/>
  <c r="C1502" i="1"/>
  <c r="G1502" i="1" s="1"/>
  <c r="C1500" i="1"/>
  <c r="C1498" i="1"/>
  <c r="C1497" i="1"/>
  <c r="H1497" i="1" s="1"/>
  <c r="C1496" i="1"/>
  <c r="H1496" i="1" s="1"/>
  <c r="C1495" i="1"/>
  <c r="C1494" i="1"/>
  <c r="C1492" i="1"/>
  <c r="G1492" i="1" s="1"/>
  <c r="C1491" i="1"/>
  <c r="H1491" i="1" s="1"/>
  <c r="C1490" i="1"/>
  <c r="G1490" i="1" s="1"/>
  <c r="C1489" i="1"/>
  <c r="H1489" i="1" s="1"/>
  <c r="C1488" i="1"/>
  <c r="G1488" i="1" s="1"/>
  <c r="C1487" i="1"/>
  <c r="H1487" i="1" s="1"/>
  <c r="C1486" i="1"/>
  <c r="H1486" i="1" s="1"/>
  <c r="C1485" i="1"/>
  <c r="H1485" i="1" s="1"/>
  <c r="C1484" i="1"/>
  <c r="C1482" i="1"/>
  <c r="C1480" i="1"/>
  <c r="H1480" i="1" s="1"/>
  <c r="D1479" i="1"/>
  <c r="C1479" i="1"/>
  <c r="D1478" i="1"/>
  <c r="C1478" i="1"/>
  <c r="D1477" i="1"/>
  <c r="C1477" i="1"/>
  <c r="D1476" i="1"/>
  <c r="C1476" i="1"/>
  <c r="D1474" i="1"/>
  <c r="C1474" i="1"/>
  <c r="D1473" i="1"/>
  <c r="C1473" i="1"/>
  <c r="D1472" i="1"/>
  <c r="C1472" i="1"/>
  <c r="D1471" i="1"/>
  <c r="C1471" i="1"/>
  <c r="D1468" i="1"/>
  <c r="C1468" i="1"/>
  <c r="D1467" i="1"/>
  <c r="C1467" i="1"/>
  <c r="D1466" i="1"/>
  <c r="C1466" i="1"/>
  <c r="D1465" i="1"/>
  <c r="C1465" i="1"/>
  <c r="D1464" i="1"/>
  <c r="C1464" i="1"/>
  <c r="D1463" i="1"/>
  <c r="C1463" i="1"/>
  <c r="D1462" i="1"/>
  <c r="C1462" i="1"/>
  <c r="D1460" i="1"/>
  <c r="C1460" i="1"/>
  <c r="D1459" i="1"/>
  <c r="C1459" i="1"/>
  <c r="D1458" i="1"/>
  <c r="C1458" i="1"/>
  <c r="D1457" i="1"/>
  <c r="C1457" i="1"/>
  <c r="D1456" i="1"/>
  <c r="C1456" i="1"/>
  <c r="D1455" i="1"/>
  <c r="C1455" i="1"/>
  <c r="D1454" i="1"/>
  <c r="D1452" i="1"/>
  <c r="C1452" i="1"/>
  <c r="D1451" i="1"/>
  <c r="C1451" i="1"/>
  <c r="D1450" i="1"/>
  <c r="G1450" i="1" s="1"/>
  <c r="C1450" i="1"/>
  <c r="D1449" i="1"/>
  <c r="C1449" i="1"/>
  <c r="D1448" i="1"/>
  <c r="C1448" i="1"/>
  <c r="D1447" i="1"/>
  <c r="C1447" i="1"/>
  <c r="D1446" i="1"/>
  <c r="C1446" i="1"/>
  <c r="C1445" i="1"/>
  <c r="D1444" i="1"/>
  <c r="C1444" i="1"/>
  <c r="H1444" i="1" s="1"/>
  <c r="D1443" i="1"/>
  <c r="C1443" i="1"/>
  <c r="D1442" i="1"/>
  <c r="C1442" i="1"/>
  <c r="D1441" i="1"/>
  <c r="C1441" i="1"/>
  <c r="D1440" i="1"/>
  <c r="C1440" i="1"/>
  <c r="D1439" i="1"/>
  <c r="C1439" i="1"/>
  <c r="D1434" i="1"/>
  <c r="C1434" i="1"/>
  <c r="D1433" i="1"/>
  <c r="C1433" i="1"/>
  <c r="D1432" i="1"/>
  <c r="C1432" i="1"/>
  <c r="D1431" i="1"/>
  <c r="C1431" i="1"/>
  <c r="D1430" i="1"/>
  <c r="C1430" i="1"/>
  <c r="D1429" i="1"/>
  <c r="C1429" i="1"/>
  <c r="D1428" i="1"/>
  <c r="C1428" i="1"/>
  <c r="D1427" i="1"/>
  <c r="C1427" i="1"/>
  <c r="D1426" i="1"/>
  <c r="C1426" i="1"/>
  <c r="D1425" i="1"/>
  <c r="C1425" i="1"/>
  <c r="D1424" i="1"/>
  <c r="C1424" i="1"/>
  <c r="D1422" i="1"/>
  <c r="C1422" i="1"/>
  <c r="D1421" i="1"/>
  <c r="C1421" i="1"/>
  <c r="D1420" i="1"/>
  <c r="C1420" i="1"/>
  <c r="D1419" i="1"/>
  <c r="C1419" i="1"/>
  <c r="D1418" i="1"/>
  <c r="C1418" i="1"/>
  <c r="D1417" i="1"/>
  <c r="C1417" i="1"/>
  <c r="D1416" i="1"/>
  <c r="D1415" i="1"/>
  <c r="C1415" i="1"/>
  <c r="D1414" i="1"/>
  <c r="C1414" i="1"/>
  <c r="D1413" i="1"/>
  <c r="C1413" i="1"/>
  <c r="D1412" i="1"/>
  <c r="D1411" i="1"/>
  <c r="C1411" i="1"/>
  <c r="C1410" i="1"/>
  <c r="D1407" i="1"/>
  <c r="C1407" i="1"/>
  <c r="H1406" i="1"/>
  <c r="D1406" i="1"/>
  <c r="C1406" i="1"/>
  <c r="G1406" i="1" s="1"/>
  <c r="D1405" i="1"/>
  <c r="C1405" i="1"/>
  <c r="D1404" i="1"/>
  <c r="C1404" i="1"/>
  <c r="D1403" i="1"/>
  <c r="C1403" i="1"/>
  <c r="D1402" i="1"/>
  <c r="C1402" i="1"/>
  <c r="D1400" i="1"/>
  <c r="C1400" i="1"/>
  <c r="D1399" i="1"/>
  <c r="C1399" i="1"/>
  <c r="D1398" i="1"/>
  <c r="C1398" i="1"/>
  <c r="H1398" i="1" s="1"/>
  <c r="D1397" i="1"/>
  <c r="C1397" i="1"/>
  <c r="D1396" i="1"/>
  <c r="C1396" i="1"/>
  <c r="H1396" i="1" s="1"/>
  <c r="D1395" i="1"/>
  <c r="C1395" i="1"/>
  <c r="D1394" i="1"/>
  <c r="C1394" i="1"/>
  <c r="D1392" i="1"/>
  <c r="C1392" i="1"/>
  <c r="D1391" i="1"/>
  <c r="C1391" i="1"/>
  <c r="D1390" i="1"/>
  <c r="C1390" i="1"/>
  <c r="D1389" i="1"/>
  <c r="C1389" i="1"/>
  <c r="D1387" i="1"/>
  <c r="C1387" i="1"/>
  <c r="H1386" i="1"/>
  <c r="D1386" i="1"/>
  <c r="C1386" i="1"/>
  <c r="G1386" i="1" s="1"/>
  <c r="D1385" i="1"/>
  <c r="C1385" i="1"/>
  <c r="D1384" i="1"/>
  <c r="D1382" i="1"/>
  <c r="C1382" i="1"/>
  <c r="G1382" i="1" s="1"/>
  <c r="D1381" i="1"/>
  <c r="C1381" i="1"/>
  <c r="D1380" i="1"/>
  <c r="C1380" i="1"/>
  <c r="D1379" i="1"/>
  <c r="C1379" i="1"/>
  <c r="D1378" i="1"/>
  <c r="C1378" i="1"/>
  <c r="D1377" i="1"/>
  <c r="C1377" i="1"/>
  <c r="D1375" i="1"/>
  <c r="C1375" i="1"/>
  <c r="D1374" i="1"/>
  <c r="C1374" i="1"/>
  <c r="D1373" i="1"/>
  <c r="C1373" i="1"/>
  <c r="D1372" i="1"/>
  <c r="C1372" i="1"/>
  <c r="D1371" i="1"/>
  <c r="C1371" i="1"/>
  <c r="D1370" i="1"/>
  <c r="C1370" i="1"/>
  <c r="D1368" i="1"/>
  <c r="C1368" i="1"/>
  <c r="D1367" i="1"/>
  <c r="C1367" i="1"/>
  <c r="D1366" i="1"/>
  <c r="C1366" i="1"/>
  <c r="D1365" i="1"/>
  <c r="C1365" i="1"/>
  <c r="D1364" i="1"/>
  <c r="C1364" i="1"/>
  <c r="D1363" i="1"/>
  <c r="C1363" i="1"/>
  <c r="D1362" i="1"/>
  <c r="C1362" i="1"/>
  <c r="D1361" i="1"/>
  <c r="C1361" i="1"/>
  <c r="C1360" i="1"/>
  <c r="D1359" i="1"/>
  <c r="C1359" i="1"/>
  <c r="D1358" i="1"/>
  <c r="C1358" i="1"/>
  <c r="H1358" i="1" s="1"/>
  <c r="D1357" i="1"/>
  <c r="C1357" i="1"/>
  <c r="D1356" i="1"/>
  <c r="C1356" i="1"/>
  <c r="D1354" i="1"/>
  <c r="C1354" i="1"/>
  <c r="D1353" i="1"/>
  <c r="C1353" i="1"/>
  <c r="D1352" i="1"/>
  <c r="H1352" i="1" s="1"/>
  <c r="C1352" i="1"/>
  <c r="D1351" i="1"/>
  <c r="C1351" i="1"/>
  <c r="D1350" i="1"/>
  <c r="C1350" i="1"/>
  <c r="D1349" i="1"/>
  <c r="C1349" i="1"/>
  <c r="D1348" i="1"/>
  <c r="C1348" i="1"/>
  <c r="D1347" i="1"/>
  <c r="C1347" i="1"/>
  <c r="D1346" i="1"/>
  <c r="C1346" i="1"/>
  <c r="D1345" i="1"/>
  <c r="C1345" i="1"/>
  <c r="D1343" i="1"/>
  <c r="C1343" i="1"/>
  <c r="D1342" i="1"/>
  <c r="C1342" i="1"/>
  <c r="D1341" i="1"/>
  <c r="C1341" i="1"/>
  <c r="D1340" i="1"/>
  <c r="C1340" i="1"/>
  <c r="D1339" i="1"/>
  <c r="C1339" i="1"/>
  <c r="D1338" i="1"/>
  <c r="C1338" i="1"/>
  <c r="D1336" i="1"/>
  <c r="C1336" i="1"/>
  <c r="H1336" i="1" s="1"/>
  <c r="D1335" i="1"/>
  <c r="C1335" i="1"/>
  <c r="D1334" i="1"/>
  <c r="C1334" i="1"/>
  <c r="D1332" i="1"/>
  <c r="C1332" i="1"/>
  <c r="D1331" i="1"/>
  <c r="C1331" i="1"/>
  <c r="D1328" i="1"/>
  <c r="C1328" i="1"/>
  <c r="D1327" i="1"/>
  <c r="C1327" i="1"/>
  <c r="D1326" i="1"/>
  <c r="C1326" i="1"/>
  <c r="D1325" i="1"/>
  <c r="C1325" i="1"/>
  <c r="D1324" i="1"/>
  <c r="C1324" i="1"/>
  <c r="D1323" i="1"/>
  <c r="C1323" i="1"/>
  <c r="D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6" i="1"/>
  <c r="C1306" i="1"/>
  <c r="D1305" i="1"/>
  <c r="C1305" i="1"/>
  <c r="D1303" i="1"/>
  <c r="C1303" i="1"/>
  <c r="D1302" i="1"/>
  <c r="C1302" i="1"/>
  <c r="D1301" i="1"/>
  <c r="C1301"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G1255" i="1" s="1"/>
  <c r="D1254" i="1"/>
  <c r="C1254" i="1"/>
  <c r="D1253" i="1"/>
  <c r="C1253" i="1"/>
  <c r="D1252" i="1"/>
  <c r="C1252" i="1"/>
  <c r="D1251" i="1"/>
  <c r="C1251" i="1"/>
  <c r="G1251" i="1" s="1"/>
  <c r="D1250" i="1"/>
  <c r="C1250" i="1"/>
  <c r="D1249" i="1"/>
  <c r="C1249" i="1"/>
  <c r="D1248" i="1"/>
  <c r="C1248" i="1"/>
  <c r="D1247" i="1"/>
  <c r="C1247" i="1"/>
  <c r="D1246" i="1"/>
  <c r="C1246" i="1"/>
  <c r="H1246" i="1" s="1"/>
  <c r="D1245" i="1"/>
  <c r="C1245" i="1"/>
  <c r="D1244" i="1"/>
  <c r="C1244" i="1"/>
  <c r="D1243" i="1"/>
  <c r="C1243" i="1"/>
  <c r="H1243" i="1" s="1"/>
  <c r="D1242" i="1"/>
  <c r="C1242" i="1"/>
  <c r="D1241" i="1"/>
  <c r="C1241" i="1"/>
  <c r="D1240" i="1"/>
  <c r="C1240" i="1"/>
  <c r="D1239" i="1"/>
  <c r="C1239" i="1"/>
  <c r="D1238" i="1"/>
  <c r="C1238" i="1"/>
  <c r="D1237" i="1"/>
  <c r="C1237" i="1"/>
  <c r="D1236" i="1"/>
  <c r="D1234" i="1"/>
  <c r="H1234" i="1" s="1"/>
  <c r="C1234" i="1"/>
  <c r="D1233" i="1"/>
  <c r="C1233" i="1"/>
  <c r="C1232" i="1"/>
  <c r="D1231" i="1"/>
  <c r="C1231" i="1"/>
  <c r="D1230" i="1"/>
  <c r="C1230" i="1"/>
  <c r="D1229" i="1"/>
  <c r="C1229" i="1"/>
  <c r="D1228" i="1"/>
  <c r="C1228" i="1"/>
  <c r="D1226" i="1"/>
  <c r="C1226" i="1"/>
  <c r="D1225" i="1"/>
  <c r="C1225" i="1"/>
  <c r="C1224" i="1"/>
  <c r="D1221" i="1"/>
  <c r="C1221" i="1"/>
  <c r="C1220" i="1"/>
  <c r="D1218" i="1"/>
  <c r="C1218" i="1"/>
  <c r="D1217" i="1"/>
  <c r="C1217" i="1"/>
  <c r="D1213" i="1"/>
  <c r="C1213" i="1"/>
  <c r="D1212" i="1"/>
  <c r="C1212" i="1"/>
  <c r="H1212" i="1" s="1"/>
  <c r="D1211" i="1"/>
  <c r="D1210" i="1"/>
  <c r="C1210" i="1"/>
  <c r="D1209" i="1"/>
  <c r="C1209" i="1"/>
  <c r="D1208" i="1"/>
  <c r="C1208" i="1"/>
  <c r="D1207" i="1"/>
  <c r="C1207"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2" i="1"/>
  <c r="C1182" i="1"/>
  <c r="D1181" i="1"/>
  <c r="C1181" i="1"/>
  <c r="D1180" i="1"/>
  <c r="C1180" i="1"/>
  <c r="D1179" i="1"/>
  <c r="C1179" i="1"/>
  <c r="D1178" i="1"/>
  <c r="C1178" i="1"/>
  <c r="D1177" i="1"/>
  <c r="C1177" i="1"/>
  <c r="D1176" i="1"/>
  <c r="C1176" i="1"/>
  <c r="C1175" i="1"/>
  <c r="D1174" i="1"/>
  <c r="C1174" i="1"/>
  <c r="D1173" i="1"/>
  <c r="C1173" i="1"/>
  <c r="D1172" i="1"/>
  <c r="C1172" i="1"/>
  <c r="D1171" i="1"/>
  <c r="G1171" i="1" s="1"/>
  <c r="C1171" i="1"/>
  <c r="D1170" i="1"/>
  <c r="C1170" i="1"/>
  <c r="D1169" i="1"/>
  <c r="C1169" i="1"/>
  <c r="D1168" i="1"/>
  <c r="D1166" i="1"/>
  <c r="C1166" i="1"/>
  <c r="D1165" i="1"/>
  <c r="C1165" i="1"/>
  <c r="D1164" i="1"/>
  <c r="C1164" i="1"/>
  <c r="D1163" i="1"/>
  <c r="C1163" i="1"/>
  <c r="D1162" i="1"/>
  <c r="C1162" i="1"/>
  <c r="D1161" i="1"/>
  <c r="C1161" i="1"/>
  <c r="D1160" i="1"/>
  <c r="C1160" i="1"/>
  <c r="D1159" i="1"/>
  <c r="C1159" i="1"/>
  <c r="D1158" i="1"/>
  <c r="C1158" i="1"/>
  <c r="C1157" i="1"/>
  <c r="D1156" i="1"/>
  <c r="C1156" i="1"/>
  <c r="D1155" i="1"/>
  <c r="C1155" i="1"/>
  <c r="D1151" i="1"/>
  <c r="C1151" i="1"/>
  <c r="D1150" i="1"/>
  <c r="C1150" i="1"/>
  <c r="D1149" i="1"/>
  <c r="C1149" i="1"/>
  <c r="D1147" i="1"/>
  <c r="C1147" i="1"/>
  <c r="D1146" i="1"/>
  <c r="C1146" i="1"/>
  <c r="D1145" i="1"/>
  <c r="C1145" i="1"/>
  <c r="D1144" i="1"/>
  <c r="G1144" i="1" s="1"/>
  <c r="C1144" i="1"/>
  <c r="D1143" i="1"/>
  <c r="C1143"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6" i="1"/>
  <c r="C1126" i="1"/>
  <c r="D1125" i="1"/>
  <c r="C1125" i="1"/>
  <c r="D1123" i="1"/>
  <c r="C1123" i="1"/>
  <c r="D1122" i="1"/>
  <c r="C1122" i="1"/>
  <c r="D1121" i="1"/>
  <c r="C1121" i="1"/>
  <c r="D1119" i="1"/>
  <c r="C1119" i="1"/>
  <c r="D1118" i="1"/>
  <c r="C1118" i="1"/>
  <c r="D1117" i="1"/>
  <c r="C1117" i="1"/>
  <c r="D1116" i="1"/>
  <c r="C1116" i="1"/>
  <c r="D1115" i="1"/>
  <c r="C1115" i="1"/>
  <c r="D1114" i="1"/>
  <c r="C1114" i="1"/>
  <c r="D1113" i="1"/>
  <c r="D1111" i="1"/>
  <c r="C1111" i="1"/>
  <c r="D1110" i="1"/>
  <c r="C1110" i="1"/>
  <c r="D1109" i="1"/>
  <c r="C1109" i="1"/>
  <c r="D1108" i="1"/>
  <c r="C1108" i="1"/>
  <c r="D1107" i="1"/>
  <c r="C1107" i="1"/>
  <c r="D1106" i="1"/>
  <c r="C1106" i="1"/>
  <c r="D1105" i="1"/>
  <c r="C1105" i="1"/>
  <c r="D1103" i="1"/>
  <c r="C1103" i="1"/>
  <c r="D1102" i="1"/>
  <c r="C1102" i="1"/>
  <c r="D1101" i="1"/>
  <c r="C1101" i="1"/>
  <c r="D1100" i="1"/>
  <c r="C1100" i="1"/>
  <c r="D1099" i="1"/>
  <c r="C1099" i="1"/>
  <c r="D1098" i="1"/>
  <c r="C1098" i="1"/>
  <c r="D1095" i="1"/>
  <c r="C1095" i="1"/>
  <c r="D1094" i="1"/>
  <c r="C1094" i="1"/>
  <c r="D1093" i="1"/>
  <c r="C1093" i="1"/>
  <c r="D1092" i="1"/>
  <c r="C1092" i="1"/>
  <c r="D1091" i="1"/>
  <c r="C1091" i="1"/>
  <c r="D1090" i="1"/>
  <c r="C1090" i="1"/>
  <c r="D1089" i="1"/>
  <c r="C1089" i="1"/>
  <c r="D1088" i="1"/>
  <c r="C1088" i="1"/>
  <c r="D1087" i="1"/>
  <c r="C1087" i="1"/>
  <c r="D1086" i="1"/>
  <c r="C1086" i="1"/>
  <c r="D1085" i="1"/>
  <c r="C1085" i="1"/>
  <c r="D1083" i="1"/>
  <c r="C1083" i="1"/>
  <c r="D1082" i="1"/>
  <c r="C1082" i="1"/>
  <c r="D1081" i="1"/>
  <c r="C1081" i="1"/>
  <c r="D1080" i="1"/>
  <c r="C1080" i="1"/>
  <c r="D1079" i="1"/>
  <c r="C1079" i="1"/>
  <c r="D1078" i="1"/>
  <c r="C1078" i="1"/>
  <c r="D1077" i="1"/>
  <c r="C1077" i="1"/>
  <c r="D1076" i="1"/>
  <c r="G1076" i="1" s="1"/>
  <c r="C1076" i="1"/>
  <c r="D1075" i="1"/>
  <c r="C1075" i="1"/>
  <c r="D1074" i="1"/>
  <c r="C1074" i="1"/>
  <c r="D1073" i="1"/>
  <c r="C1073" i="1"/>
  <c r="D1072" i="1"/>
  <c r="C1072" i="1"/>
  <c r="D1071" i="1"/>
  <c r="C1071" i="1"/>
  <c r="D1070" i="1"/>
  <c r="C1070" i="1"/>
  <c r="D1069" i="1"/>
  <c r="C1069" i="1"/>
  <c r="D1068" i="1"/>
  <c r="C1068" i="1"/>
  <c r="D1067" i="1"/>
  <c r="C1067" i="1"/>
  <c r="D1064" i="1"/>
  <c r="C1064" i="1"/>
  <c r="D1063" i="1"/>
  <c r="C1063" i="1"/>
  <c r="D1062" i="1"/>
  <c r="C1062" i="1"/>
  <c r="D1061" i="1"/>
  <c r="C1061" i="1"/>
  <c r="D1060" i="1"/>
  <c r="C1060" i="1"/>
  <c r="D1059" i="1"/>
  <c r="C1059" i="1"/>
  <c r="D1058" i="1"/>
  <c r="C1058" i="1"/>
  <c r="C1057" i="1"/>
  <c r="D1055" i="1"/>
  <c r="C1055" i="1"/>
  <c r="D1054" i="1"/>
  <c r="C1054" i="1"/>
  <c r="D1053" i="1"/>
  <c r="C1053" i="1"/>
  <c r="D1052" i="1"/>
  <c r="C1052" i="1"/>
  <c r="D1051" i="1"/>
  <c r="C1051" i="1"/>
  <c r="D1050" i="1"/>
  <c r="C1050" i="1"/>
  <c r="D1049" i="1"/>
  <c r="C1049" i="1"/>
  <c r="D1045" i="1"/>
  <c r="C1045" i="1"/>
  <c r="D1044" i="1"/>
  <c r="G1044" i="1" s="1"/>
  <c r="C1044" i="1"/>
  <c r="D1043" i="1"/>
  <c r="C1043" i="1"/>
  <c r="D1042" i="1"/>
  <c r="C1042" i="1"/>
  <c r="D1040" i="1"/>
  <c r="C1040" i="1"/>
  <c r="D1039" i="1"/>
  <c r="C1039" i="1"/>
  <c r="D1038" i="1"/>
  <c r="C1038" i="1"/>
  <c r="D1037" i="1"/>
  <c r="C1037" i="1"/>
  <c r="D1036" i="1"/>
  <c r="C1036" i="1"/>
  <c r="D1035" i="1"/>
  <c r="C1035" i="1"/>
  <c r="D1034" i="1"/>
  <c r="D1033" i="1"/>
  <c r="C1033" i="1"/>
  <c r="D1032" i="1"/>
  <c r="C1032" i="1"/>
  <c r="D1031" i="1"/>
  <c r="C1031" i="1"/>
  <c r="D1029" i="1"/>
  <c r="C1029" i="1"/>
  <c r="D1028" i="1"/>
  <c r="C1028" i="1"/>
  <c r="D1027" i="1"/>
  <c r="C1027" i="1"/>
  <c r="D1026" i="1"/>
  <c r="C1026" i="1"/>
  <c r="D1025" i="1"/>
  <c r="C1025" i="1"/>
  <c r="D1024" i="1"/>
  <c r="C1024" i="1"/>
  <c r="D1022" i="1"/>
  <c r="C1022" i="1"/>
  <c r="D1021" i="1"/>
  <c r="C1021" i="1"/>
  <c r="D1020" i="1"/>
  <c r="C1020" i="1"/>
  <c r="D1018" i="1"/>
  <c r="C1018" i="1"/>
  <c r="D1017" i="1"/>
  <c r="C1017" i="1"/>
  <c r="D1016" i="1"/>
  <c r="C1016" i="1"/>
  <c r="D1015" i="1"/>
  <c r="C1015" i="1"/>
  <c r="D1014" i="1"/>
  <c r="C1014" i="1"/>
  <c r="D1012" i="1"/>
  <c r="C1012" i="1"/>
  <c r="D1011" i="1"/>
  <c r="C1011" i="1"/>
  <c r="D1010" i="1"/>
  <c r="C1010" i="1"/>
  <c r="D1009" i="1"/>
  <c r="C1009" i="1"/>
  <c r="D1008" i="1"/>
  <c r="C1008" i="1"/>
  <c r="D1006" i="1"/>
  <c r="C1006" i="1"/>
  <c r="D1005" i="1"/>
  <c r="C1005" i="1"/>
  <c r="D1004" i="1"/>
  <c r="C1004" i="1"/>
  <c r="D1003" i="1"/>
  <c r="C1003" i="1"/>
  <c r="D1002" i="1"/>
  <c r="C1002" i="1"/>
  <c r="D1001" i="1"/>
  <c r="C1001" i="1"/>
  <c r="D1000" i="1"/>
  <c r="C1000" i="1"/>
  <c r="D999" i="1"/>
  <c r="C999" i="1"/>
  <c r="D998" i="1"/>
  <c r="C998" i="1"/>
  <c r="D996" i="1"/>
  <c r="D995" i="1"/>
  <c r="C995" i="1"/>
  <c r="D994" i="1"/>
  <c r="C994" i="1"/>
  <c r="D993" i="1"/>
  <c r="D992" i="1"/>
  <c r="C992" i="1"/>
  <c r="D989" i="1"/>
  <c r="C989" i="1"/>
  <c r="D988" i="1"/>
  <c r="C988" i="1"/>
  <c r="D987" i="1"/>
  <c r="C987" i="1"/>
  <c r="D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G971" i="1" s="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H949" i="1" s="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G933" i="1" s="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G915" i="1" s="1"/>
  <c r="C915" i="1"/>
  <c r="D914" i="1"/>
  <c r="C914" i="1"/>
  <c r="D913" i="1"/>
  <c r="C913" i="1"/>
  <c r="D912" i="1"/>
  <c r="G912" i="1" s="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H871" i="1" s="1"/>
  <c r="C871" i="1"/>
  <c r="D870" i="1"/>
  <c r="C870" i="1"/>
  <c r="D869" i="1"/>
  <c r="C869" i="1"/>
  <c r="D868" i="1"/>
  <c r="C868" i="1"/>
  <c r="D867" i="1"/>
  <c r="C867" i="1"/>
  <c r="H867" i="1" s="1"/>
  <c r="D866" i="1"/>
  <c r="C866" i="1"/>
  <c r="D865" i="1"/>
  <c r="C865" i="1"/>
  <c r="D864" i="1"/>
  <c r="C864" i="1"/>
  <c r="G864" i="1" s="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H849" i="1" s="1"/>
  <c r="D848" i="1"/>
  <c r="C848" i="1"/>
  <c r="D847" i="1"/>
  <c r="C847" i="1"/>
  <c r="D846" i="1"/>
  <c r="C846" i="1"/>
  <c r="H846" i="1" s="1"/>
  <c r="D845" i="1"/>
  <c r="C845" i="1"/>
  <c r="D844" i="1"/>
  <c r="C844" i="1"/>
  <c r="D843" i="1"/>
  <c r="C843" i="1"/>
  <c r="G843" i="1" s="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G807" i="1" s="1"/>
  <c r="D806" i="1"/>
  <c r="C806" i="1"/>
  <c r="D805" i="1"/>
  <c r="C805" i="1"/>
  <c r="D804" i="1"/>
  <c r="C804" i="1"/>
  <c r="D803" i="1"/>
  <c r="C803" i="1"/>
  <c r="D802" i="1"/>
  <c r="H802" i="1" s="1"/>
  <c r="C802" i="1"/>
  <c r="D801" i="1"/>
  <c r="C801" i="1"/>
  <c r="D800" i="1"/>
  <c r="C800" i="1"/>
  <c r="D799" i="1"/>
  <c r="C799" i="1"/>
  <c r="D798" i="1"/>
  <c r="C798" i="1"/>
  <c r="D797" i="1"/>
  <c r="C797" i="1"/>
  <c r="D796" i="1"/>
  <c r="C796" i="1"/>
  <c r="D795" i="1"/>
  <c r="C795" i="1"/>
  <c r="D794" i="1"/>
  <c r="C794" i="1"/>
  <c r="D793" i="1"/>
  <c r="G793" i="1" s="1"/>
  <c r="C793" i="1"/>
  <c r="D792" i="1"/>
  <c r="C792" i="1"/>
  <c r="D791" i="1"/>
  <c r="C791" i="1"/>
  <c r="D790" i="1"/>
  <c r="C790" i="1"/>
  <c r="D789" i="1"/>
  <c r="C789" i="1"/>
  <c r="H789" i="1" s="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G753" i="1" s="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H705" i="1" s="1"/>
  <c r="D704" i="1"/>
  <c r="C704" i="1"/>
  <c r="D703" i="1"/>
  <c r="C703" i="1"/>
  <c r="D702" i="1"/>
  <c r="C702" i="1"/>
  <c r="G702" i="1" s="1"/>
  <c r="D701" i="1"/>
  <c r="C701" i="1"/>
  <c r="D700" i="1"/>
  <c r="C700" i="1"/>
  <c r="D699" i="1"/>
  <c r="C699" i="1"/>
  <c r="D698" i="1"/>
  <c r="C698" i="1"/>
  <c r="D697" i="1"/>
  <c r="C697" i="1"/>
  <c r="D696" i="1"/>
  <c r="C696" i="1"/>
  <c r="D695" i="1"/>
  <c r="C695" i="1"/>
  <c r="D694" i="1"/>
  <c r="C694" i="1"/>
  <c r="D693" i="1"/>
  <c r="C693" i="1"/>
  <c r="H693" i="1" s="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G664" i="1" s="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G646" i="1" s="1"/>
  <c r="D644" i="1"/>
  <c r="C644" i="1"/>
  <c r="D643" i="1"/>
  <c r="C643" i="1"/>
  <c r="C642" i="1"/>
  <c r="D641" i="1"/>
  <c r="C641" i="1"/>
  <c r="D632" i="1"/>
  <c r="C632" i="1"/>
  <c r="D631" i="1"/>
  <c r="C631" i="1"/>
  <c r="D628" i="1"/>
  <c r="C628" i="1"/>
  <c r="D627" i="1"/>
  <c r="C627" i="1"/>
  <c r="D626" i="1"/>
  <c r="C626" i="1"/>
  <c r="D625" i="1"/>
  <c r="G625" i="1" s="1"/>
  <c r="C625" i="1"/>
  <c r="D624" i="1"/>
  <c r="C624" i="1"/>
  <c r="H624" i="1" s="1"/>
  <c r="D623" i="1"/>
  <c r="D622" i="1"/>
  <c r="C622" i="1"/>
  <c r="D621" i="1"/>
  <c r="C621" i="1"/>
  <c r="D620" i="1"/>
  <c r="C620" i="1"/>
  <c r="D618" i="1"/>
  <c r="C618" i="1"/>
  <c r="D617" i="1"/>
  <c r="C617" i="1"/>
  <c r="D616" i="1"/>
  <c r="C616" i="1"/>
  <c r="D615" i="1"/>
  <c r="C615" i="1"/>
  <c r="D614" i="1"/>
  <c r="C614" i="1"/>
  <c r="D613" i="1"/>
  <c r="C613" i="1"/>
  <c r="D612" i="1"/>
  <c r="C612" i="1"/>
  <c r="C611" i="1"/>
  <c r="D610" i="1"/>
  <c r="C610" i="1"/>
  <c r="D609" i="1"/>
  <c r="C609" i="1"/>
  <c r="D608" i="1"/>
  <c r="C608" i="1"/>
  <c r="D607" i="1"/>
  <c r="C607" i="1"/>
  <c r="D605" i="1"/>
  <c r="C605" i="1"/>
  <c r="D604" i="1"/>
  <c r="C604" i="1"/>
  <c r="D603" i="1"/>
  <c r="C603" i="1"/>
  <c r="D602" i="1"/>
  <c r="C602" i="1"/>
  <c r="D601" i="1"/>
  <c r="C601" i="1"/>
  <c r="D600" i="1"/>
  <c r="C600" i="1"/>
  <c r="C599" i="1"/>
  <c r="D598" i="1"/>
  <c r="C598" i="1"/>
  <c r="D596" i="1"/>
  <c r="C596" i="1"/>
  <c r="D595" i="1"/>
  <c r="C595" i="1"/>
  <c r="D594" i="1"/>
  <c r="C594" i="1"/>
  <c r="D593" i="1"/>
  <c r="C593" i="1"/>
  <c r="D592" i="1"/>
  <c r="C592" i="1"/>
  <c r="D591" i="1"/>
  <c r="C591" i="1"/>
  <c r="D590" i="1"/>
  <c r="C590" i="1"/>
  <c r="D589" i="1"/>
  <c r="C589" i="1"/>
  <c r="D588" i="1"/>
  <c r="D586" i="1"/>
  <c r="C586" i="1"/>
  <c r="D585" i="1"/>
  <c r="G585" i="1" s="1"/>
  <c r="C585" i="1"/>
  <c r="C584" i="1"/>
  <c r="D583" i="1"/>
  <c r="C583" i="1"/>
  <c r="D582" i="1"/>
  <c r="C582" i="1"/>
  <c r="D580" i="1"/>
  <c r="C580" i="1"/>
  <c r="D579" i="1"/>
  <c r="C579" i="1"/>
  <c r="D578" i="1"/>
  <c r="C578" i="1"/>
  <c r="D577" i="1"/>
  <c r="C577" i="1"/>
  <c r="D576" i="1"/>
  <c r="C576" i="1"/>
  <c r="C575" i="1"/>
  <c r="D573" i="1"/>
  <c r="C573" i="1"/>
  <c r="D572" i="1"/>
  <c r="C572" i="1"/>
  <c r="D571" i="1"/>
  <c r="D570" i="1"/>
  <c r="C570" i="1"/>
  <c r="D569" i="1"/>
  <c r="C569" i="1"/>
  <c r="D568" i="1"/>
  <c r="C568" i="1"/>
  <c r="D567" i="1"/>
  <c r="C567" i="1"/>
  <c r="D566" i="1"/>
  <c r="C566" i="1"/>
  <c r="C565" i="1"/>
  <c r="D564" i="1"/>
  <c r="C564" i="1"/>
  <c r="D563" i="1"/>
  <c r="C563" i="1"/>
  <c r="D560" i="1"/>
  <c r="C560" i="1"/>
  <c r="D559" i="1"/>
  <c r="C559" i="1"/>
  <c r="D558" i="1"/>
  <c r="C558" i="1"/>
  <c r="D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6" i="1"/>
  <c r="C536" i="1"/>
  <c r="D535" i="1"/>
  <c r="C535" i="1"/>
  <c r="D534" i="1"/>
  <c r="C534" i="1"/>
  <c r="D533" i="1"/>
  <c r="C533" i="1"/>
  <c r="D531" i="1"/>
  <c r="C531" i="1"/>
  <c r="G531" i="1" s="1"/>
  <c r="D530" i="1"/>
  <c r="C530" i="1"/>
  <c r="D529" i="1"/>
  <c r="D528" i="1"/>
  <c r="C528" i="1"/>
  <c r="D527" i="1"/>
  <c r="C527" i="1"/>
  <c r="D526" i="1"/>
  <c r="C526" i="1"/>
  <c r="H526" i="1" s="1"/>
  <c r="D525" i="1"/>
  <c r="C525" i="1"/>
  <c r="D524" i="1"/>
  <c r="C524" i="1"/>
  <c r="D521" i="1"/>
  <c r="C521" i="1"/>
  <c r="D520" i="1"/>
  <c r="C520" i="1"/>
  <c r="D519" i="1"/>
  <c r="D518" i="1"/>
  <c r="C518" i="1"/>
  <c r="D517" i="1"/>
  <c r="C517" i="1"/>
  <c r="D515" i="1"/>
  <c r="C515" i="1"/>
  <c r="D514" i="1"/>
  <c r="C514" i="1"/>
  <c r="D513" i="1"/>
  <c r="C513" i="1"/>
  <c r="D512" i="1"/>
  <c r="C512" i="1"/>
  <c r="D511" i="1"/>
  <c r="C511" i="1"/>
  <c r="D508" i="1"/>
  <c r="C508" i="1"/>
  <c r="D507" i="1"/>
  <c r="C507" i="1"/>
  <c r="D506" i="1"/>
  <c r="C506" i="1"/>
  <c r="H506" i="1" s="1"/>
  <c r="D505" i="1"/>
  <c r="C505" i="1"/>
  <c r="D504" i="1"/>
  <c r="C504" i="1"/>
  <c r="D503" i="1"/>
  <c r="C503" i="1"/>
  <c r="D502" i="1"/>
  <c r="C502" i="1"/>
  <c r="C501" i="1"/>
  <c r="D500" i="1"/>
  <c r="C500" i="1"/>
  <c r="D499" i="1"/>
  <c r="C499" i="1"/>
  <c r="H499" i="1" s="1"/>
  <c r="D498" i="1"/>
  <c r="C498" i="1"/>
  <c r="D497" i="1"/>
  <c r="C497" i="1"/>
  <c r="D495" i="1"/>
  <c r="C495" i="1"/>
  <c r="H495" i="1" s="1"/>
  <c r="D494" i="1"/>
  <c r="C494" i="1"/>
  <c r="D493" i="1"/>
  <c r="C493" i="1"/>
  <c r="D492" i="1"/>
  <c r="C492" i="1"/>
  <c r="G492" i="1" s="1"/>
  <c r="D491" i="1"/>
  <c r="C491" i="1"/>
  <c r="D490" i="1"/>
  <c r="C490" i="1"/>
  <c r="D488" i="1"/>
  <c r="C488" i="1"/>
  <c r="D487" i="1"/>
  <c r="C487" i="1"/>
  <c r="D486" i="1"/>
  <c r="C486" i="1"/>
  <c r="D485" i="1"/>
  <c r="C485" i="1"/>
  <c r="D484" i="1"/>
  <c r="D483" i="1"/>
  <c r="C483" i="1"/>
  <c r="D482" i="1"/>
  <c r="C482" i="1"/>
  <c r="D481" i="1"/>
  <c r="C481" i="1"/>
  <c r="D480" i="1"/>
  <c r="C480" i="1"/>
  <c r="D477" i="1"/>
  <c r="C477" i="1"/>
  <c r="D476" i="1"/>
  <c r="C476" i="1"/>
  <c r="D475" i="1"/>
  <c r="C475" i="1"/>
  <c r="D474" i="1"/>
  <c r="C474" i="1"/>
  <c r="D473" i="1"/>
  <c r="C473" i="1"/>
  <c r="D472" i="1"/>
  <c r="D471" i="1"/>
  <c r="C471" i="1"/>
  <c r="D470" i="1"/>
  <c r="C470" i="1"/>
  <c r="D469" i="1"/>
  <c r="C469" i="1"/>
  <c r="D468" i="1"/>
  <c r="C468" i="1"/>
  <c r="D465" i="1"/>
  <c r="C465" i="1"/>
  <c r="D464" i="1"/>
  <c r="C464" i="1"/>
  <c r="D462" i="1"/>
  <c r="C462" i="1"/>
  <c r="D461" i="1"/>
  <c r="C461" i="1"/>
  <c r="D460" i="1"/>
  <c r="D459" i="1"/>
  <c r="C459" i="1"/>
  <c r="D458" i="1"/>
  <c r="C458" i="1"/>
  <c r="G458" i="1" s="1"/>
  <c r="D456" i="1"/>
  <c r="C456" i="1"/>
  <c r="D455" i="1"/>
  <c r="C455" i="1"/>
  <c r="D454" i="1"/>
  <c r="C454" i="1"/>
  <c r="D452" i="1"/>
  <c r="C452" i="1"/>
  <c r="D451" i="1"/>
  <c r="C451" i="1"/>
  <c r="D450" i="1"/>
  <c r="C450" i="1"/>
  <c r="D449" i="1"/>
  <c r="D448" i="1"/>
  <c r="C448" i="1"/>
  <c r="D447" i="1"/>
  <c r="C447" i="1"/>
  <c r="D446" i="1"/>
  <c r="C446" i="1"/>
  <c r="D445" i="1"/>
  <c r="C445" i="1"/>
  <c r="D444" i="1"/>
  <c r="C444" i="1"/>
  <c r="D443" i="1"/>
  <c r="C443" i="1"/>
  <c r="D442" i="1"/>
  <c r="C442" i="1"/>
  <c r="D440" i="1"/>
  <c r="C440" i="1"/>
  <c r="D439" i="1"/>
  <c r="C439" i="1"/>
  <c r="D438" i="1"/>
  <c r="C438" i="1"/>
  <c r="D437" i="1"/>
  <c r="C437" i="1"/>
  <c r="D435" i="1"/>
  <c r="C435" i="1"/>
  <c r="D434" i="1"/>
  <c r="C434" i="1"/>
  <c r="D433" i="1"/>
  <c r="C433" i="1"/>
  <c r="D432" i="1"/>
  <c r="C432" i="1"/>
  <c r="D431" i="1"/>
  <c r="C431" i="1"/>
  <c r="D430" i="1"/>
  <c r="C430" i="1"/>
  <c r="D429" i="1"/>
  <c r="C429" i="1"/>
  <c r="D428" i="1"/>
  <c r="C428" i="1"/>
  <c r="D427" i="1"/>
  <c r="C427" i="1"/>
  <c r="D426" i="1"/>
  <c r="C426" i="1"/>
  <c r="D425" i="1"/>
  <c r="C425" i="1"/>
  <c r="C424" i="1"/>
  <c r="D423" i="1"/>
  <c r="C423" i="1"/>
  <c r="D422" i="1"/>
  <c r="C422" i="1"/>
  <c r="D420" i="1"/>
  <c r="C420" i="1"/>
  <c r="G420" i="1" s="1"/>
  <c r="D419" i="1"/>
  <c r="C419" i="1"/>
  <c r="D418" i="1"/>
  <c r="C418" i="1"/>
  <c r="D417" i="1"/>
  <c r="C417" i="1"/>
  <c r="D416" i="1"/>
  <c r="C411" i="1"/>
  <c r="D406" i="1"/>
  <c r="C406" i="1"/>
  <c r="D405" i="1"/>
  <c r="C405" i="1"/>
  <c r="D404" i="1"/>
  <c r="C404" i="1"/>
  <c r="D401" i="1"/>
  <c r="C401" i="1"/>
  <c r="D400" i="1"/>
  <c r="C400" i="1"/>
  <c r="D399" i="1"/>
  <c r="C399" i="1"/>
  <c r="D398" i="1"/>
  <c r="C398" i="1"/>
  <c r="D397" i="1"/>
  <c r="D396" i="1"/>
  <c r="C396" i="1"/>
  <c r="C395" i="1"/>
  <c r="D394" i="1"/>
  <c r="C394" i="1"/>
  <c r="D393" i="1"/>
  <c r="C393" i="1"/>
  <c r="D390" i="1"/>
  <c r="C390" i="1"/>
  <c r="D389" i="1"/>
  <c r="H389" i="1" s="1"/>
  <c r="C389" i="1"/>
  <c r="D388" i="1"/>
  <c r="C388" i="1"/>
  <c r="D387" i="1"/>
  <c r="C387" i="1"/>
  <c r="D386" i="1"/>
  <c r="D385" i="1"/>
  <c r="C385" i="1"/>
  <c r="D384" i="1"/>
  <c r="C384" i="1"/>
  <c r="G384" i="1" s="1"/>
  <c r="D383" i="1"/>
  <c r="C383" i="1"/>
  <c r="D382" i="1"/>
  <c r="C382" i="1"/>
  <c r="D381" i="1"/>
  <c r="C381" i="1"/>
  <c r="D380" i="1"/>
  <c r="C380" i="1"/>
  <c r="D379" i="1"/>
  <c r="C379" i="1"/>
  <c r="D378" i="1"/>
  <c r="C378" i="1"/>
  <c r="G378" i="1" s="1"/>
  <c r="D377" i="1"/>
  <c r="C377" i="1"/>
  <c r="D376" i="1"/>
  <c r="G376" i="1" s="1"/>
  <c r="C376" i="1"/>
  <c r="D375" i="1"/>
  <c r="C375" i="1"/>
  <c r="D374" i="1"/>
  <c r="C374" i="1"/>
  <c r="C373" i="1"/>
  <c r="D372" i="1"/>
  <c r="C372" i="1"/>
  <c r="D371" i="1"/>
  <c r="C371" i="1"/>
  <c r="D370" i="1"/>
  <c r="C370" i="1"/>
  <c r="D369" i="1"/>
  <c r="C369" i="1"/>
  <c r="G369" i="1" s="1"/>
  <c r="D368" i="1"/>
  <c r="C368" i="1"/>
  <c r="D367" i="1"/>
  <c r="C367" i="1"/>
  <c r="D366" i="1"/>
  <c r="C366" i="1"/>
  <c r="D365" i="1"/>
  <c r="C365" i="1"/>
  <c r="C364" i="1"/>
  <c r="D363" i="1"/>
  <c r="C363" i="1"/>
  <c r="D362" i="1"/>
  <c r="C362" i="1"/>
  <c r="D361" i="1"/>
  <c r="C361" i="1"/>
  <c r="D360" i="1"/>
  <c r="C360" i="1"/>
  <c r="C359" i="1"/>
  <c r="D357" i="1"/>
  <c r="C357" i="1"/>
  <c r="D356" i="1"/>
  <c r="C356" i="1"/>
  <c r="D355" i="1"/>
  <c r="C355" i="1"/>
  <c r="D354" i="1"/>
  <c r="C354" i="1"/>
  <c r="D353" i="1"/>
  <c r="C353" i="1"/>
  <c r="D352" i="1"/>
  <c r="C352" i="1"/>
  <c r="H352" i="1" s="1"/>
  <c r="D351" i="1"/>
  <c r="C351" i="1"/>
  <c r="D350" i="1"/>
  <c r="C350" i="1"/>
  <c r="D349" i="1"/>
  <c r="C349" i="1"/>
  <c r="H349" i="1" s="1"/>
  <c r="D348" i="1"/>
  <c r="C348" i="1"/>
  <c r="D344" i="1"/>
  <c r="C344" i="1"/>
  <c r="D342" i="1"/>
  <c r="C342" i="1"/>
  <c r="G342" i="1" s="1"/>
  <c r="D341" i="1"/>
  <c r="C341" i="1"/>
  <c r="D340" i="1"/>
  <c r="C340" i="1"/>
  <c r="D339" i="1"/>
  <c r="D338" i="1"/>
  <c r="C338" i="1"/>
  <c r="D337" i="1"/>
  <c r="C337" i="1"/>
  <c r="D336" i="1"/>
  <c r="C336" i="1"/>
  <c r="G336" i="1" s="1"/>
  <c r="D335" i="1"/>
  <c r="C335" i="1"/>
  <c r="G335" i="1" s="1"/>
  <c r="D334" i="1"/>
  <c r="C334" i="1"/>
  <c r="D333" i="1"/>
  <c r="C333" i="1"/>
  <c r="G333" i="1" s="1"/>
  <c r="D332" i="1"/>
  <c r="C332" i="1"/>
  <c r="C331" i="1"/>
  <c r="D330" i="1"/>
  <c r="C330" i="1"/>
  <c r="D329" i="1"/>
  <c r="C329" i="1"/>
  <c r="D328" i="1"/>
  <c r="C328" i="1"/>
  <c r="D327" i="1"/>
  <c r="C327" i="1"/>
  <c r="C326" i="1"/>
  <c r="D325" i="1"/>
  <c r="C325" i="1"/>
  <c r="D324" i="1"/>
  <c r="C324" i="1"/>
  <c r="D323" i="1"/>
  <c r="C323" i="1"/>
  <c r="D322" i="1"/>
  <c r="C322" i="1"/>
  <c r="C321" i="1"/>
  <c r="D320" i="1"/>
  <c r="C320" i="1"/>
  <c r="D319" i="1"/>
  <c r="C319" i="1"/>
  <c r="D318" i="1"/>
  <c r="C318" i="1"/>
  <c r="D317" i="1"/>
  <c r="C317" i="1"/>
  <c r="D316" i="1"/>
  <c r="C316" i="1"/>
  <c r="D315" i="1"/>
  <c r="C315" i="1"/>
  <c r="D314" i="1"/>
  <c r="C314" i="1"/>
  <c r="D313" i="1"/>
  <c r="C313" i="1"/>
  <c r="D311" i="1"/>
  <c r="C311" i="1"/>
  <c r="D310" i="1"/>
  <c r="C310" i="1"/>
  <c r="D309" i="1"/>
  <c r="C309" i="1"/>
  <c r="D308" i="1"/>
  <c r="C308" i="1"/>
  <c r="D305" i="1"/>
  <c r="C305" i="1"/>
  <c r="D304" i="1"/>
  <c r="C304" i="1"/>
  <c r="D303" i="1"/>
  <c r="C303" i="1"/>
  <c r="D302" i="1"/>
  <c r="C302" i="1"/>
  <c r="D301" i="1"/>
  <c r="C301" i="1"/>
  <c r="D300" i="1"/>
  <c r="C300" i="1"/>
  <c r="D299" i="1"/>
  <c r="C299" i="1"/>
  <c r="D298" i="1"/>
  <c r="C298" i="1"/>
  <c r="G298" i="1" s="1"/>
  <c r="D297" i="1"/>
  <c r="C297" i="1"/>
  <c r="D296" i="1"/>
  <c r="C296" i="1"/>
  <c r="C295" i="1"/>
  <c r="D292" i="1"/>
  <c r="C292" i="1"/>
  <c r="D291" i="1"/>
  <c r="C291" i="1"/>
  <c r="G291" i="1" s="1"/>
  <c r="D290" i="1"/>
  <c r="C290" i="1"/>
  <c r="C289" i="1"/>
  <c r="D288" i="1"/>
  <c r="C288" i="1"/>
  <c r="D284" i="1"/>
  <c r="C284" i="1"/>
  <c r="D283" i="1"/>
  <c r="D282" i="1"/>
  <c r="C282" i="1"/>
  <c r="H282" i="1" s="1"/>
  <c r="D281" i="1"/>
  <c r="C281" i="1"/>
  <c r="D280" i="1"/>
  <c r="C280" i="1"/>
  <c r="D279" i="1"/>
  <c r="C279" i="1"/>
  <c r="D278" i="1"/>
  <c r="C278" i="1"/>
  <c r="D277" i="1"/>
  <c r="C277" i="1"/>
  <c r="D276" i="1"/>
  <c r="C276" i="1"/>
  <c r="H276" i="1" s="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G261" i="1" s="1"/>
  <c r="D260" i="1"/>
  <c r="C260" i="1"/>
  <c r="D258" i="1"/>
  <c r="C258" i="1"/>
  <c r="D257" i="1"/>
  <c r="C257" i="1"/>
  <c r="D256" i="1"/>
  <c r="C256" i="1"/>
  <c r="D254" i="1"/>
  <c r="C254" i="1"/>
  <c r="D253" i="1"/>
  <c r="C253" i="1"/>
  <c r="D252" i="1"/>
  <c r="C252" i="1"/>
  <c r="D251" i="1"/>
  <c r="C251" i="1"/>
  <c r="D250" i="1"/>
  <c r="C250" i="1"/>
  <c r="G250" i="1" s="1"/>
  <c r="D249" i="1"/>
  <c r="C249" i="1"/>
  <c r="D247" i="1"/>
  <c r="C247" i="1"/>
  <c r="D246" i="1"/>
  <c r="C246" i="1"/>
  <c r="D245" i="1"/>
  <c r="C245" i="1"/>
  <c r="G245" i="1" s="1"/>
  <c r="D244" i="1"/>
  <c r="G244" i="1" s="1"/>
  <c r="C244" i="1"/>
  <c r="D243" i="1"/>
  <c r="C243" i="1"/>
  <c r="D242" i="1"/>
  <c r="C242" i="1"/>
  <c r="D241" i="1"/>
  <c r="C241" i="1"/>
  <c r="C240" i="1"/>
  <c r="D239" i="1"/>
  <c r="C239" i="1"/>
  <c r="D238" i="1"/>
  <c r="G238" i="1" s="1"/>
  <c r="C238" i="1"/>
  <c r="D237" i="1"/>
  <c r="C237" i="1"/>
  <c r="D235" i="1"/>
  <c r="G235" i="1" s="1"/>
  <c r="C235" i="1"/>
  <c r="D234" i="1"/>
  <c r="C234" i="1"/>
  <c r="D233" i="1"/>
  <c r="C233" i="1"/>
  <c r="D232" i="1"/>
  <c r="D231" i="1"/>
  <c r="C231" i="1"/>
  <c r="D230" i="1"/>
  <c r="C230" i="1"/>
  <c r="D229" i="1"/>
  <c r="C229" i="1"/>
  <c r="D228" i="1"/>
  <c r="C228" i="1"/>
  <c r="D227" i="1"/>
  <c r="D226" i="1"/>
  <c r="C226" i="1"/>
  <c r="H226" i="1" s="1"/>
  <c r="D225" i="1"/>
  <c r="C225" i="1"/>
  <c r="D224" i="1"/>
  <c r="C224" i="1"/>
  <c r="D223" i="1"/>
  <c r="C223" i="1"/>
  <c r="D222" i="1"/>
  <c r="C222" i="1"/>
  <c r="C221" i="1"/>
  <c r="D219" i="1"/>
  <c r="C219" i="1"/>
  <c r="D218" i="1"/>
  <c r="C218" i="1"/>
  <c r="D217" i="1"/>
  <c r="C217" i="1"/>
  <c r="D216" i="1"/>
  <c r="C216" i="1"/>
  <c r="C215" i="1"/>
  <c r="D214" i="1"/>
  <c r="C214" i="1"/>
  <c r="D213" i="1"/>
  <c r="C213" i="1"/>
  <c r="D212" i="1"/>
  <c r="D210" i="1"/>
  <c r="C210" i="1"/>
  <c r="D209" i="1"/>
  <c r="C209" i="1"/>
  <c r="D208" i="1"/>
  <c r="C208" i="1"/>
  <c r="C207" i="1"/>
  <c r="D205" i="1"/>
  <c r="C205" i="1"/>
  <c r="D204" i="1"/>
  <c r="C204" i="1"/>
  <c r="D203" i="1"/>
  <c r="C203" i="1"/>
  <c r="D202" i="1"/>
  <c r="C202" i="1"/>
  <c r="D201" i="1"/>
  <c r="C201" i="1"/>
  <c r="D200" i="1"/>
  <c r="C200" i="1"/>
  <c r="D199" i="1"/>
  <c r="C199" i="1"/>
  <c r="D198" i="1"/>
  <c r="C198" i="1"/>
  <c r="G198" i="1" s="1"/>
  <c r="D197" i="1"/>
  <c r="C197" i="1"/>
  <c r="D196" i="1"/>
  <c r="C196" i="1"/>
  <c r="D195" i="1"/>
  <c r="C195" i="1"/>
  <c r="D194" i="1"/>
  <c r="C194" i="1"/>
  <c r="D193" i="1"/>
  <c r="C193" i="1"/>
  <c r="D191" i="1"/>
  <c r="C191" i="1"/>
  <c r="D190" i="1"/>
  <c r="C190" i="1"/>
  <c r="D189" i="1"/>
  <c r="C189" i="1"/>
  <c r="D188" i="1"/>
  <c r="C188" i="1"/>
  <c r="C187" i="1"/>
  <c r="D186" i="1"/>
  <c r="C186" i="1"/>
  <c r="D185" i="1"/>
  <c r="C185" i="1"/>
  <c r="G185" i="1" s="1"/>
  <c r="D183" i="1"/>
  <c r="C183" i="1"/>
  <c r="D182" i="1"/>
  <c r="C182" i="1"/>
  <c r="D181" i="1"/>
  <c r="C181" i="1"/>
  <c r="D180" i="1"/>
  <c r="C180" i="1"/>
  <c r="D179" i="1"/>
  <c r="C179" i="1"/>
  <c r="D178" i="1"/>
  <c r="C178" i="1"/>
  <c r="D177" i="1"/>
  <c r="C177" i="1"/>
  <c r="D176" i="1"/>
  <c r="C176" i="1"/>
  <c r="D175" i="1"/>
  <c r="C175" i="1"/>
  <c r="D174" i="1"/>
  <c r="C174" i="1"/>
  <c r="D172" i="1"/>
  <c r="C172" i="1"/>
  <c r="D171" i="1"/>
  <c r="C171" i="1"/>
  <c r="D170" i="1"/>
  <c r="C170" i="1"/>
  <c r="D169" i="1"/>
  <c r="C169" i="1"/>
  <c r="D168" i="1"/>
  <c r="C168" i="1"/>
  <c r="D167" i="1"/>
  <c r="C167" i="1"/>
  <c r="D166" i="1"/>
  <c r="C166" i="1"/>
  <c r="D164" i="1"/>
  <c r="C164" i="1"/>
  <c r="D163" i="1"/>
  <c r="C163" i="1"/>
  <c r="D162" i="1"/>
  <c r="C162" i="1"/>
  <c r="D161" i="1"/>
  <c r="C161" i="1"/>
  <c r="D158" i="1"/>
  <c r="C158" i="1"/>
  <c r="D157" i="1"/>
  <c r="C157" i="1"/>
  <c r="D156" i="1"/>
  <c r="C156" i="1"/>
  <c r="C155" i="1"/>
  <c r="D154" i="1"/>
  <c r="C154" i="1"/>
  <c r="D153" i="1"/>
  <c r="C153" i="1"/>
  <c r="D152" i="1"/>
  <c r="C152" i="1"/>
  <c r="D151" i="1"/>
  <c r="C151" i="1"/>
  <c r="D150" i="1"/>
  <c r="C150" i="1"/>
  <c r="D149" i="1"/>
  <c r="C149" i="1"/>
  <c r="D146" i="1"/>
  <c r="C146" i="1"/>
  <c r="D145" i="1"/>
  <c r="C145" i="1"/>
  <c r="D144" i="1"/>
  <c r="C144" i="1"/>
  <c r="D143" i="1"/>
  <c r="C143" i="1"/>
  <c r="H143" i="1" s="1"/>
  <c r="D142" i="1"/>
  <c r="C142" i="1"/>
  <c r="D141" i="1"/>
  <c r="C141" i="1"/>
  <c r="D140" i="1"/>
  <c r="C140" i="1"/>
  <c r="D139" i="1"/>
  <c r="C139" i="1"/>
  <c r="D138" i="1"/>
  <c r="C138" i="1"/>
  <c r="D137" i="1"/>
  <c r="C137" i="1"/>
  <c r="D136" i="1"/>
  <c r="C136" i="1"/>
  <c r="D134" i="1"/>
  <c r="C134" i="1"/>
  <c r="D133" i="1"/>
  <c r="C133" i="1"/>
  <c r="D132" i="1"/>
  <c r="C132" i="1"/>
  <c r="H132" i="1" s="1"/>
  <c r="D131" i="1"/>
  <c r="C131" i="1"/>
  <c r="C130" i="1"/>
  <c r="C129" i="1"/>
  <c r="D128" i="1"/>
  <c r="C128" i="1"/>
  <c r="D127" i="1"/>
  <c r="C127" i="1"/>
  <c r="D126" i="1"/>
  <c r="C126" i="1"/>
  <c r="H126" i="1" s="1"/>
  <c r="D125" i="1"/>
  <c r="C125" i="1"/>
  <c r="D124" i="1"/>
  <c r="C124" i="1"/>
  <c r="D123" i="1"/>
  <c r="C123" i="1"/>
  <c r="H123" i="1" s="1"/>
  <c r="D122" i="1"/>
  <c r="C122" i="1"/>
  <c r="C121" i="1"/>
  <c r="D119" i="1"/>
  <c r="C119" i="1"/>
  <c r="D118" i="1"/>
  <c r="C118" i="1"/>
  <c r="D117" i="1"/>
  <c r="C117" i="1"/>
  <c r="D115" i="1"/>
  <c r="C115" i="1"/>
  <c r="D114" i="1"/>
  <c r="C114" i="1"/>
  <c r="D113" i="1"/>
  <c r="C113" i="1"/>
  <c r="D112" i="1"/>
  <c r="C112" i="1"/>
  <c r="H112" i="1" s="1"/>
  <c r="D111" i="1"/>
  <c r="C111" i="1"/>
  <c r="D110" i="1"/>
  <c r="C110" i="1"/>
  <c r="D109" i="1"/>
  <c r="C109" i="1"/>
  <c r="C108" i="1"/>
  <c r="D107" i="1"/>
  <c r="C107" i="1"/>
  <c r="D106" i="1"/>
  <c r="C106" i="1"/>
  <c r="D105" i="1"/>
  <c r="C105" i="1"/>
  <c r="D104" i="1"/>
  <c r="C104" i="1"/>
  <c r="D103" i="1"/>
  <c r="C103" i="1"/>
  <c r="D101" i="1"/>
  <c r="C101" i="1"/>
  <c r="D100" i="1"/>
  <c r="C100" i="1"/>
  <c r="D99" i="1"/>
  <c r="C99" i="1"/>
  <c r="D98" i="1"/>
  <c r="C98" i="1"/>
  <c r="D97" i="1"/>
  <c r="C97" i="1"/>
  <c r="D96" i="1"/>
  <c r="C96" i="1"/>
  <c r="D95" i="1"/>
  <c r="C95" i="1"/>
  <c r="C94" i="1"/>
  <c r="D93" i="1"/>
  <c r="C93" i="1"/>
  <c r="D92" i="1"/>
  <c r="C92" i="1"/>
  <c r="D91" i="1"/>
  <c r="C91" i="1"/>
  <c r="D90" i="1"/>
  <c r="C90" i="1"/>
  <c r="D89" i="1"/>
  <c r="C89" i="1"/>
  <c r="D88" i="1"/>
  <c r="C88" i="1"/>
  <c r="C87" i="1"/>
  <c r="D86" i="1"/>
  <c r="C86" i="1"/>
  <c r="D85" i="1"/>
  <c r="C85" i="1"/>
  <c r="D84" i="1"/>
  <c r="C84" i="1"/>
  <c r="D83" i="1"/>
  <c r="C83" i="1"/>
  <c r="D82" i="1"/>
  <c r="C82" i="1"/>
  <c r="D81" i="1"/>
  <c r="C81" i="1"/>
  <c r="D80" i="1"/>
  <c r="C80" i="1"/>
  <c r="D77" i="1"/>
  <c r="C77" i="1"/>
  <c r="D76" i="1"/>
  <c r="C76" i="1"/>
  <c r="D75" i="1"/>
  <c r="C75" i="1"/>
  <c r="D74" i="1"/>
  <c r="C74" i="1"/>
  <c r="D72" i="1"/>
  <c r="G72" i="1" s="1"/>
  <c r="C72" i="1"/>
  <c r="D71" i="1"/>
  <c r="C71" i="1"/>
  <c r="D70" i="1"/>
  <c r="D69" i="1"/>
  <c r="C69" i="1"/>
  <c r="D68" i="1"/>
  <c r="C68" i="1"/>
  <c r="D67" i="1"/>
  <c r="D66" i="1"/>
  <c r="C66" i="1"/>
  <c r="D65" i="1"/>
  <c r="C65" i="1"/>
  <c r="D63" i="1"/>
  <c r="C63" i="1"/>
  <c r="H63" i="1" s="1"/>
  <c r="D62" i="1"/>
  <c r="C62" i="1"/>
  <c r="D61" i="1"/>
  <c r="C61" i="1"/>
  <c r="D60" i="1"/>
  <c r="C60" i="1"/>
  <c r="D59" i="1"/>
  <c r="C59" i="1"/>
  <c r="D58" i="1"/>
  <c r="D57" i="1"/>
  <c r="C57" i="1"/>
  <c r="D56" i="1"/>
  <c r="C56" i="1"/>
  <c r="G56" i="1" s="1"/>
  <c r="D54" i="1"/>
  <c r="C54" i="1"/>
  <c r="D53" i="1"/>
  <c r="C53" i="1"/>
  <c r="D52" i="1"/>
  <c r="C52" i="1"/>
  <c r="D51" i="1"/>
  <c r="C51" i="1"/>
  <c r="H51" i="1" s="1"/>
  <c r="D49" i="1"/>
  <c r="C49" i="1"/>
  <c r="D48" i="1"/>
  <c r="C48" i="1"/>
  <c r="G48" i="1" s="1"/>
  <c r="D47" i="1"/>
  <c r="C47" i="1"/>
  <c r="D45" i="1"/>
  <c r="C45" i="1"/>
  <c r="D44" i="1"/>
  <c r="C44" i="1"/>
  <c r="H44" i="1" s="1"/>
  <c r="D43" i="1"/>
  <c r="C43" i="1"/>
  <c r="D42" i="1"/>
  <c r="C42" i="1"/>
  <c r="D41" i="1"/>
  <c r="C41" i="1"/>
  <c r="D40" i="1"/>
  <c r="C40" i="1"/>
  <c r="D39" i="1"/>
  <c r="C39" i="1"/>
  <c r="D38" i="1"/>
  <c r="C38" i="1"/>
  <c r="D37" i="1"/>
  <c r="C37" i="1"/>
  <c r="D36" i="1"/>
  <c r="C36" i="1"/>
  <c r="D35" i="1"/>
  <c r="C35" i="1"/>
  <c r="D34" i="1"/>
  <c r="C34" i="1"/>
  <c r="D33" i="1"/>
  <c r="D32" i="1"/>
  <c r="C32" i="1"/>
  <c r="H32" i="1" s="1"/>
  <c r="D31" i="1"/>
  <c r="C31" i="1"/>
  <c r="D30" i="1"/>
  <c r="C30" i="1"/>
  <c r="D29" i="1"/>
  <c r="C29" i="1"/>
  <c r="H29" i="1" s="1"/>
  <c r="D28" i="1"/>
  <c r="C28" i="1"/>
  <c r="D27" i="1"/>
  <c r="C27" i="1"/>
  <c r="D26" i="1"/>
  <c r="C26" i="1"/>
  <c r="H26" i="1" s="1"/>
  <c r="D25" i="1"/>
  <c r="D24" i="1"/>
  <c r="C24" i="1"/>
  <c r="D23" i="1"/>
  <c r="C23" i="1"/>
  <c r="D22" i="1"/>
  <c r="C22" i="1"/>
  <c r="H22" i="1" s="1"/>
  <c r="D21" i="1"/>
  <c r="C21" i="1"/>
  <c r="D20" i="1"/>
  <c r="C20" i="1"/>
  <c r="D18" i="1"/>
  <c r="C18" i="1"/>
  <c r="D17" i="1"/>
  <c r="C17" i="1"/>
  <c r="D16" i="1"/>
  <c r="C16" i="1"/>
  <c r="D15" i="1"/>
  <c r="C15" i="1"/>
  <c r="D14" i="1"/>
  <c r="C14" i="1"/>
  <c r="C13" i="1"/>
  <c r="D12" i="1"/>
  <c r="C12" i="1"/>
  <c r="D11" i="1"/>
  <c r="C11" i="1"/>
  <c r="D10" i="1"/>
  <c r="C10" i="1"/>
  <c r="D9" i="1"/>
  <c r="C9" i="1"/>
  <c r="D8" i="1"/>
  <c r="C8" i="1"/>
  <c r="D7" i="1"/>
  <c r="C7" i="1"/>
  <c r="D6" i="1"/>
  <c r="C6" i="1"/>
  <c r="D5" i="1"/>
  <c r="C5" i="1"/>
  <c r="F247" i="5" l="1"/>
  <c r="D1224" i="1"/>
  <c r="G1224" i="1" s="1"/>
  <c r="H279" i="9"/>
  <c r="E279" i="9" s="1"/>
  <c r="B279" i="9" s="1"/>
  <c r="E246" i="5"/>
  <c r="D1223" i="1" s="1"/>
  <c r="H1223" i="1" s="1"/>
  <c r="E416" i="4"/>
  <c r="D411" i="1" s="1"/>
  <c r="F292" i="4"/>
  <c r="H40" i="9"/>
  <c r="C996" i="1"/>
  <c r="G996" i="1" s="1"/>
  <c r="C993" i="1"/>
  <c r="D13" i="5"/>
  <c r="C991" i="1" s="1"/>
  <c r="G991" i="1" s="1"/>
  <c r="C50" i="1"/>
  <c r="C73" i="1"/>
  <c r="H73" i="1" s="1"/>
  <c r="G583" i="1"/>
  <c r="G665" i="1"/>
  <c r="G877" i="1"/>
  <c r="G1231" i="1"/>
  <c r="H34" i="1"/>
  <c r="H190" i="1"/>
  <c r="G212" i="1"/>
  <c r="H477" i="1"/>
  <c r="G488" i="1"/>
  <c r="H542" i="1"/>
  <c r="D597" i="1"/>
  <c r="H749" i="1"/>
  <c r="G952" i="1"/>
  <c r="G1196" i="1"/>
  <c r="H1278" i="1"/>
  <c r="C64" i="1"/>
  <c r="H64" i="1" s="1"/>
  <c r="H97" i="1"/>
  <c r="H107" i="1"/>
  <c r="G138" i="1"/>
  <c r="G434" i="1"/>
  <c r="C479" i="1"/>
  <c r="H1536" i="1"/>
  <c r="G1254" i="1"/>
  <c r="H1287" i="1"/>
  <c r="C449" i="1"/>
  <c r="C537" i="1"/>
  <c r="H723" i="1"/>
  <c r="G729" i="1"/>
  <c r="H732" i="1"/>
  <c r="D1157" i="1"/>
  <c r="H1382" i="1"/>
  <c r="G1452" i="1"/>
  <c r="G1201" i="1"/>
  <c r="E36" i="9"/>
  <c r="B36" i="9" s="1"/>
  <c r="H330" i="1"/>
  <c r="H491" i="1"/>
  <c r="H589" i="1"/>
  <c r="H602" i="1"/>
  <c r="C623" i="1"/>
  <c r="G712" i="1"/>
  <c r="G718" i="1"/>
  <c r="G721" i="1"/>
  <c r="G727" i="1"/>
  <c r="G1181" i="1"/>
  <c r="G1195" i="1"/>
  <c r="H1208" i="1"/>
  <c r="H1274" i="1"/>
  <c r="H1370" i="1"/>
  <c r="H1394" i="1"/>
  <c r="G1447" i="1"/>
  <c r="E124" i="4"/>
  <c r="D120" i="1" s="1"/>
  <c r="E114" i="9"/>
  <c r="B114" i="9" s="1"/>
  <c r="H515" i="1"/>
  <c r="E47" i="9"/>
  <c r="B47" i="9" s="1"/>
  <c r="E49" i="9"/>
  <c r="B49" i="9" s="1"/>
  <c r="E55" i="9"/>
  <c r="E57" i="9"/>
  <c r="E59" i="9"/>
  <c r="B59" i="9" s="1"/>
  <c r="B131" i="9"/>
  <c r="E145" i="9"/>
  <c r="B145" i="9" s="1"/>
  <c r="G15" i="1"/>
  <c r="G96" i="1"/>
  <c r="G949" i="1"/>
  <c r="G1568" i="1"/>
  <c r="F293" i="9"/>
  <c r="G1510" i="1"/>
  <c r="G649" i="1"/>
  <c r="D289" i="1"/>
  <c r="G289" i="1" s="1"/>
  <c r="G209" i="1"/>
  <c r="G188" i="1"/>
  <c r="D121" i="1"/>
  <c r="F116" i="6"/>
  <c r="D1410" i="1"/>
  <c r="D1232" i="1"/>
  <c r="D642" i="1"/>
  <c r="E652" i="4"/>
  <c r="D645" i="1" s="1"/>
  <c r="H146" i="1"/>
  <c r="D130" i="1"/>
  <c r="G130" i="1" s="1"/>
  <c r="G1486" i="1"/>
  <c r="D187" i="1"/>
  <c r="H187" i="1" s="1"/>
  <c r="E41" i="9"/>
  <c r="B41" i="9" s="1"/>
  <c r="G129" i="1"/>
  <c r="H186" i="1"/>
  <c r="H196" i="1"/>
  <c r="H202" i="1"/>
  <c r="H493" i="1"/>
  <c r="H536" i="1"/>
  <c r="H694" i="1"/>
  <c r="H831" i="1"/>
  <c r="C33" i="1"/>
  <c r="G42" i="1"/>
  <c r="G74" i="1"/>
  <c r="H77" i="1"/>
  <c r="G229" i="1"/>
  <c r="H274" i="1"/>
  <c r="H280" i="1"/>
  <c r="C283" i="1"/>
  <c r="G283" i="1" s="1"/>
  <c r="H292" i="1"/>
  <c r="H315" i="1"/>
  <c r="H337" i="1"/>
  <c r="G353" i="1"/>
  <c r="G356" i="1"/>
  <c r="G367" i="1"/>
  <c r="G370" i="1"/>
  <c r="D392" i="1"/>
  <c r="H392" i="1" s="1"/>
  <c r="G399" i="1"/>
  <c r="H418" i="1"/>
  <c r="H422" i="1"/>
  <c r="C463" i="1"/>
  <c r="H488" i="1"/>
  <c r="C519" i="1"/>
  <c r="G519" i="1" s="1"/>
  <c r="H544" i="1"/>
  <c r="G605" i="1"/>
  <c r="H625" i="1"/>
  <c r="G728" i="1"/>
  <c r="G749" i="1"/>
  <c r="G886" i="1"/>
  <c r="C1416" i="1"/>
  <c r="H1416" i="1" s="1"/>
  <c r="H1426" i="1"/>
  <c r="H1429" i="1"/>
  <c r="G1468" i="1"/>
  <c r="B92" i="9"/>
  <c r="B102" i="9"/>
  <c r="E70" i="9"/>
  <c r="B70" i="9" s="1"/>
  <c r="E76" i="9"/>
  <c r="F242" i="9"/>
  <c r="F268" i="9"/>
  <c r="F270" i="9"/>
  <c r="B270" i="9" s="1"/>
  <c r="G16" i="1"/>
  <c r="G22" i="1"/>
  <c r="G94" i="1"/>
  <c r="H114" i="1"/>
  <c r="H150" i="1"/>
  <c r="H156" i="1"/>
  <c r="G169" i="1"/>
  <c r="H176" i="1"/>
  <c r="H182" i="1"/>
  <c r="H216" i="1"/>
  <c r="G329" i="1"/>
  <c r="G351" i="1"/>
  <c r="G357" i="1"/>
  <c r="G426" i="1"/>
  <c r="H486" i="1"/>
  <c r="H490" i="1"/>
  <c r="H508" i="1"/>
  <c r="H520" i="1"/>
  <c r="H525" i="1"/>
  <c r="H551" i="1"/>
  <c r="H600" i="1"/>
  <c r="H628" i="1"/>
  <c r="H657" i="1"/>
  <c r="H764" i="1"/>
  <c r="H779" i="1"/>
  <c r="G791" i="1"/>
  <c r="H845" i="1"/>
  <c r="H899" i="1"/>
  <c r="G910" i="1"/>
  <c r="G1005" i="1"/>
  <c r="G1077" i="1"/>
  <c r="G1198" i="1"/>
  <c r="G976" i="1"/>
  <c r="G982" i="1"/>
  <c r="G1187" i="1"/>
  <c r="H1206" i="1"/>
  <c r="H1244" i="1"/>
  <c r="H1250" i="1"/>
  <c r="H1328" i="1"/>
  <c r="H1334" i="1"/>
  <c r="C1337" i="1"/>
  <c r="G1394" i="1"/>
  <c r="G1396" i="1"/>
  <c r="G1398" i="1"/>
  <c r="H1463" i="1"/>
  <c r="G1478" i="1"/>
  <c r="F41" i="5"/>
  <c r="F118" i="6"/>
  <c r="B105" i="9"/>
  <c r="E83" i="9"/>
  <c r="B83" i="9" s="1"/>
  <c r="E127" i="9"/>
  <c r="E147" i="9"/>
  <c r="F215" i="9"/>
  <c r="F221" i="9"/>
  <c r="F233" i="9"/>
  <c r="F235" i="9"/>
  <c r="B235" i="9" s="1"/>
  <c r="E290" i="9"/>
  <c r="H444" i="1"/>
  <c r="H569" i="1"/>
  <c r="H703" i="1"/>
  <c r="G765" i="1"/>
  <c r="H828" i="1"/>
  <c r="G899" i="1"/>
  <c r="G11" i="1"/>
  <c r="C58" i="1"/>
  <c r="C67" i="1"/>
  <c r="H76" i="1"/>
  <c r="H81" i="1"/>
  <c r="H84" i="1"/>
  <c r="H90" i="1"/>
  <c r="H122" i="1"/>
  <c r="H128" i="1"/>
  <c r="G131" i="1"/>
  <c r="H134" i="1"/>
  <c r="H214" i="1"/>
  <c r="H222" i="1"/>
  <c r="H250" i="1"/>
  <c r="H310" i="1"/>
  <c r="G324" i="1"/>
  <c r="G360" i="1"/>
  <c r="H470" i="1"/>
  <c r="G559" i="1"/>
  <c r="G567" i="1"/>
  <c r="H578" i="1"/>
  <c r="C581" i="1"/>
  <c r="H581" i="1" s="1"/>
  <c r="G604" i="1"/>
  <c r="G627" i="1"/>
  <c r="G686" i="1"/>
  <c r="H781" i="1"/>
  <c r="G784" i="1"/>
  <c r="H811" i="1"/>
  <c r="H841" i="1"/>
  <c r="H847" i="1"/>
  <c r="H850" i="1"/>
  <c r="H865" i="1"/>
  <c r="G871" i="1"/>
  <c r="G879" i="1"/>
  <c r="H882" i="1"/>
  <c r="H888" i="1"/>
  <c r="G909" i="1"/>
  <c r="G1011" i="1"/>
  <c r="H1029" i="1"/>
  <c r="G1092" i="1"/>
  <c r="G1147" i="1"/>
  <c r="G1173" i="1"/>
  <c r="H1232" i="1"/>
  <c r="G1289" i="1"/>
  <c r="H1392" i="1"/>
  <c r="G1476" i="1"/>
  <c r="G1557" i="1"/>
  <c r="H32" i="3"/>
  <c r="H1461" i="1"/>
  <c r="E52" i="9"/>
  <c r="E60" i="9"/>
  <c r="B60" i="9" s="1"/>
  <c r="E280" i="9"/>
  <c r="B280" i="9" s="1"/>
  <c r="F107" i="6"/>
  <c r="F75" i="6"/>
  <c r="F6" i="6"/>
  <c r="G681" i="1"/>
  <c r="H681" i="1"/>
  <c r="F612" i="4"/>
  <c r="C606" i="1"/>
  <c r="G606" i="1" s="1"/>
  <c r="G763" i="1"/>
  <c r="H763" i="1"/>
  <c r="H1247" i="1"/>
  <c r="G1247" i="1"/>
  <c r="H14" i="1"/>
  <c r="H543" i="1"/>
  <c r="G543" i="1"/>
  <c r="H564" i="1"/>
  <c r="H666" i="1"/>
  <c r="H869" i="1"/>
  <c r="H1366" i="1"/>
  <c r="G1366" i="1"/>
  <c r="G1402" i="1"/>
  <c r="H1402" i="1"/>
  <c r="F317" i="4"/>
  <c r="C312" i="1"/>
  <c r="G312" i="1" s="1"/>
  <c r="H8" i="1"/>
  <c r="H18" i="1"/>
  <c r="G36" i="1"/>
  <c r="H61" i="1"/>
  <c r="H67" i="1"/>
  <c r="G80" i="1"/>
  <c r="G92" i="1"/>
  <c r="G105" i="1"/>
  <c r="H124" i="1"/>
  <c r="H127" i="1"/>
  <c r="H130" i="1"/>
  <c r="H133" i="1"/>
  <c r="H136" i="1"/>
  <c r="G142" i="1"/>
  <c r="H212" i="1"/>
  <c r="G222" i="1"/>
  <c r="G301" i="1"/>
  <c r="G340" i="1"/>
  <c r="C343" i="1"/>
  <c r="G343" i="1" s="1"/>
  <c r="G354" i="1"/>
  <c r="C472" i="1"/>
  <c r="G472" i="1" s="1"/>
  <c r="G475" i="1"/>
  <c r="H482" i="1"/>
  <c r="G506" i="1"/>
  <c r="C562" i="1"/>
  <c r="G562" i="1" s="1"/>
  <c r="C571" i="1"/>
  <c r="G592" i="1"/>
  <c r="H604" i="1"/>
  <c r="H649" i="1"/>
  <c r="H655" i="1"/>
  <c r="G679" i="1"/>
  <c r="H679" i="1"/>
  <c r="H767" i="1"/>
  <c r="H770" i="1"/>
  <c r="H809" i="1"/>
  <c r="H829" i="1"/>
  <c r="H843" i="1"/>
  <c r="G870" i="1"/>
  <c r="H875" i="1"/>
  <c r="H877" i="1"/>
  <c r="G895" i="1"/>
  <c r="G903" i="1"/>
  <c r="G974" i="1"/>
  <c r="G980" i="1"/>
  <c r="G1116" i="1"/>
  <c r="C1211" i="1"/>
  <c r="H1211" i="1" s="1"/>
  <c r="H1245" i="1"/>
  <c r="G1245" i="1"/>
  <c r="H1248" i="1"/>
  <c r="H1255" i="1"/>
  <c r="G1392" i="1"/>
  <c r="F231" i="4"/>
  <c r="C227" i="1"/>
  <c r="F563" i="4"/>
  <c r="C557" i="1"/>
  <c r="G557" i="1" s="1"/>
  <c r="E567" i="4"/>
  <c r="D561" i="1" s="1"/>
  <c r="F538" i="4"/>
  <c r="C532" i="1"/>
  <c r="H532" i="1" s="1"/>
  <c r="H204" i="1"/>
  <c r="G204" i="1"/>
  <c r="F106" i="5"/>
  <c r="C1084" i="1"/>
  <c r="G1084" i="1" s="1"/>
  <c r="F10" i="6"/>
  <c r="C1304" i="1"/>
  <c r="H1304" i="1" s="1"/>
  <c r="G228" i="1"/>
  <c r="H503" i="1"/>
  <c r="H663" i="1"/>
  <c r="G920" i="1"/>
  <c r="G1014" i="1"/>
  <c r="G1126" i="1"/>
  <c r="G1149" i="1"/>
  <c r="G1267" i="1"/>
  <c r="H1267" i="1"/>
  <c r="G1276" i="1"/>
  <c r="H1276" i="1"/>
  <c r="H36" i="1"/>
  <c r="G249" i="1"/>
  <c r="C255" i="1"/>
  <c r="H255" i="1" s="1"/>
  <c r="G319" i="1"/>
  <c r="G326" i="1"/>
  <c r="C441" i="1"/>
  <c r="H441" i="1" s="1"/>
  <c r="C457" i="1"/>
  <c r="H457" i="1" s="1"/>
  <c r="G470" i="1"/>
  <c r="H475" i="1"/>
  <c r="G486" i="1"/>
  <c r="G520" i="1"/>
  <c r="G553" i="1"/>
  <c r="H553" i="1"/>
  <c r="H738" i="1"/>
  <c r="H1249" i="1"/>
  <c r="G1249" i="1"/>
  <c r="H1378" i="1"/>
  <c r="G1378" i="1"/>
  <c r="H1506" i="1"/>
  <c r="C496" i="1"/>
  <c r="F502" i="4"/>
  <c r="H20" i="1"/>
  <c r="D295" i="1"/>
  <c r="C436" i="1"/>
  <c r="G941" i="1"/>
  <c r="C467" i="1"/>
  <c r="H1203" i="1"/>
  <c r="G1203" i="1"/>
  <c r="H10" i="1"/>
  <c r="G40" i="1"/>
  <c r="H74" i="1"/>
  <c r="H82" i="1"/>
  <c r="H85" i="1"/>
  <c r="H94" i="1"/>
  <c r="H158" i="1"/>
  <c r="H162" i="1"/>
  <c r="H168" i="1"/>
  <c r="G203" i="1"/>
  <c r="H300" i="1"/>
  <c r="G429" i="1"/>
  <c r="G468" i="1"/>
  <c r="H468" i="1"/>
  <c r="H518" i="1"/>
  <c r="H610" i="1"/>
  <c r="G613" i="1"/>
  <c r="G657" i="1"/>
  <c r="H683" i="1"/>
  <c r="H709" i="1"/>
  <c r="G742" i="1"/>
  <c r="G748" i="1"/>
  <c r="H777" i="1"/>
  <c r="G1071" i="1"/>
  <c r="G1197" i="1"/>
  <c r="C1300" i="1"/>
  <c r="H1300" i="1" s="1"/>
  <c r="H1368" i="1"/>
  <c r="G1368" i="1"/>
  <c r="H1404" i="1"/>
  <c r="J1444" i="1"/>
  <c r="J1452" i="1"/>
  <c r="H1507" i="1"/>
  <c r="G1507" i="1"/>
  <c r="F364" i="4"/>
  <c r="F427" i="4"/>
  <c r="C421" i="1"/>
  <c r="G421" i="1" s="1"/>
  <c r="B52" i="9"/>
  <c r="E91" i="9"/>
  <c r="B91" i="9" s="1"/>
  <c r="B111" i="9"/>
  <c r="B115" i="9"/>
  <c r="F244" i="9"/>
  <c r="B244" i="9" s="1"/>
  <c r="E89" i="6"/>
  <c r="D1383" i="1" s="1"/>
  <c r="E27" i="9"/>
  <c r="B27" i="9" s="1"/>
  <c r="E29" i="9"/>
  <c r="B29" i="9" s="1"/>
  <c r="E31" i="9"/>
  <c r="E74" i="9"/>
  <c r="E78" i="9"/>
  <c r="B78" i="9" s="1"/>
  <c r="E84" i="9"/>
  <c r="B84" i="9" s="1"/>
  <c r="E86" i="9"/>
  <c r="B86" i="9" s="1"/>
  <c r="E153" i="9"/>
  <c r="G1100" i="1"/>
  <c r="G1200" i="1"/>
  <c r="H1239" i="1"/>
  <c r="G1390" i="1"/>
  <c r="B76" i="9"/>
  <c r="B147" i="9"/>
  <c r="G207" i="1"/>
  <c r="G223" i="1"/>
  <c r="G321" i="1"/>
  <c r="H504" i="1"/>
  <c r="H513" i="1"/>
  <c r="C529" i="1"/>
  <c r="C597" i="1"/>
  <c r="H647" i="1"/>
  <c r="G687" i="1"/>
  <c r="G705" i="1"/>
  <c r="H725" i="1"/>
  <c r="H751" i="1"/>
  <c r="G795" i="1"/>
  <c r="H833" i="1"/>
  <c r="H839" i="1"/>
  <c r="H856" i="1"/>
  <c r="H878" i="1"/>
  <c r="G881" i="1"/>
  <c r="G957" i="1"/>
  <c r="G972" i="1"/>
  <c r="G1110" i="1"/>
  <c r="H1201" i="1"/>
  <c r="H1227" i="1"/>
  <c r="G1354" i="1"/>
  <c r="G1424" i="1"/>
  <c r="J1440" i="1"/>
  <c r="G1479" i="1"/>
  <c r="F268" i="4"/>
  <c r="B57" i="9"/>
  <c r="F261" i="9"/>
  <c r="F269" i="9"/>
  <c r="B290" i="9"/>
  <c r="G119" i="1"/>
  <c r="H180" i="1"/>
  <c r="H247" i="1"/>
  <c r="H253" i="1"/>
  <c r="H263" i="1"/>
  <c r="H266" i="1"/>
  <c r="H269" i="1"/>
  <c r="H272" i="1"/>
  <c r="G419" i="1"/>
  <c r="H456" i="1"/>
  <c r="G459" i="1"/>
  <c r="H514" i="1"/>
  <c r="G549" i="1"/>
  <c r="H560" i="1"/>
  <c r="H585" i="1"/>
  <c r="G594" i="1"/>
  <c r="G685" i="1"/>
  <c r="G711" i="1"/>
  <c r="G726" i="1"/>
  <c r="H796" i="1"/>
  <c r="G816" i="1"/>
  <c r="G819" i="1"/>
  <c r="H863" i="1"/>
  <c r="H905" i="1"/>
  <c r="G973" i="1"/>
  <c r="H1027" i="1"/>
  <c r="G1031" i="1"/>
  <c r="G1079" i="1"/>
  <c r="G1108" i="1"/>
  <c r="G1132" i="1"/>
  <c r="G1141" i="1"/>
  <c r="H1202" i="1"/>
  <c r="H1228" i="1"/>
  <c r="H1266" i="1"/>
  <c r="G1271" i="1"/>
  <c r="G1280" i="1"/>
  <c r="H1283" i="1"/>
  <c r="G1459" i="1"/>
  <c r="G1473" i="1"/>
  <c r="F134" i="4"/>
  <c r="D87" i="5"/>
  <c r="F87" i="5" s="1"/>
  <c r="E32" i="9"/>
  <c r="B32" i="9" s="1"/>
  <c r="E34" i="9"/>
  <c r="B34" i="9" s="1"/>
  <c r="E71" i="9"/>
  <c r="E79" i="9"/>
  <c r="E81" i="9"/>
  <c r="B81" i="9" s="1"/>
  <c r="E87" i="9"/>
  <c r="B87" i="9" s="1"/>
  <c r="E108" i="9"/>
  <c r="B108" i="9" s="1"/>
  <c r="E124" i="9"/>
  <c r="B124" i="9" s="1"/>
  <c r="E126" i="9"/>
  <c r="B126" i="9" s="1"/>
  <c r="E148" i="9"/>
  <c r="C1048" i="1"/>
  <c r="D1220" i="1"/>
  <c r="G1220" i="1" s="1"/>
  <c r="G1229" i="1"/>
  <c r="F52" i="5"/>
  <c r="F19" i="5"/>
  <c r="F250" i="5"/>
  <c r="G1227" i="1"/>
  <c r="G1219" i="1"/>
  <c r="F242" i="5"/>
  <c r="G1217" i="1"/>
  <c r="F45" i="5"/>
  <c r="F35" i="5"/>
  <c r="F207" i="5"/>
  <c r="C1184" i="1"/>
  <c r="H1184" i="1" s="1"/>
  <c r="D206" i="5"/>
  <c r="C1183" i="1" s="1"/>
  <c r="F8" i="5"/>
  <c r="G1189" i="1"/>
  <c r="G1165" i="1"/>
  <c r="G1156" i="1"/>
  <c r="D1154" i="1"/>
  <c r="G1136" i="1"/>
  <c r="G1052" i="1"/>
  <c r="D1048" i="1"/>
  <c r="G1047" i="1"/>
  <c r="F70" i="5"/>
  <c r="F56" i="5"/>
  <c r="C1030" i="1"/>
  <c r="G1030" i="1" s="1"/>
  <c r="G1029" i="1"/>
  <c r="G1028" i="1"/>
  <c r="G1027" i="1"/>
  <c r="C1023" i="1"/>
  <c r="H1023" i="1" s="1"/>
  <c r="G1020" i="1"/>
  <c r="C1019" i="1"/>
  <c r="G1019" i="1" s="1"/>
  <c r="C1013" i="1"/>
  <c r="G1013" i="1" s="1"/>
  <c r="F29" i="5"/>
  <c r="G1006" i="1"/>
  <c r="C997" i="1"/>
  <c r="H997" i="1" s="1"/>
  <c r="G998" i="1"/>
  <c r="C986" i="1"/>
  <c r="G986" i="1" s="1"/>
  <c r="E252" i="4"/>
  <c r="D248" i="1" s="1"/>
  <c r="G707" i="1"/>
  <c r="H707" i="1"/>
  <c r="G824" i="1"/>
  <c r="H824" i="1"/>
  <c r="H989" i="1"/>
  <c r="G989" i="1"/>
  <c r="G1380" i="1"/>
  <c r="H1380" i="1"/>
  <c r="G262" i="1"/>
  <c r="G265" i="1"/>
  <c r="G362" i="1"/>
  <c r="H1075" i="1"/>
  <c r="G1075" i="1"/>
  <c r="G1086" i="1"/>
  <c r="G1237" i="1"/>
  <c r="H1237" i="1"/>
  <c r="G1285" i="1"/>
  <c r="H1285" i="1"/>
  <c r="F490" i="4"/>
  <c r="C484" i="1"/>
  <c r="F516" i="4"/>
  <c r="C510" i="1"/>
  <c r="H510" i="1" s="1"/>
  <c r="E118" i="5"/>
  <c r="D1096" i="1" s="1"/>
  <c r="D1097" i="1"/>
  <c r="H1097" i="1" s="1"/>
  <c r="G44" i="1"/>
  <c r="G136" i="1"/>
  <c r="G144" i="1"/>
  <c r="G233" i="1"/>
  <c r="G292" i="1"/>
  <c r="G608" i="1"/>
  <c r="H608" i="1"/>
  <c r="H1220" i="1"/>
  <c r="F466" i="4"/>
  <c r="C460" i="1"/>
  <c r="F170" i="5"/>
  <c r="C1148" i="1"/>
  <c r="H1148" i="1" s="1"/>
  <c r="D1307" i="1"/>
  <c r="H1307" i="1" s="1"/>
  <c r="E5" i="6"/>
  <c r="I24" i="3" s="1"/>
  <c r="F36" i="6"/>
  <c r="C1330" i="1"/>
  <c r="G1330" i="1" s="1"/>
  <c r="G10" i="1"/>
  <c r="H16" i="1"/>
  <c r="G21" i="1"/>
  <c r="G24" i="1"/>
  <c r="G27" i="1"/>
  <c r="H30" i="1"/>
  <c r="H33" i="1"/>
  <c r="G38" i="1"/>
  <c r="H42" i="1"/>
  <c r="H45" i="1"/>
  <c r="H52" i="1"/>
  <c r="G58" i="1"/>
  <c r="G106" i="1"/>
  <c r="G109" i="1"/>
  <c r="G122" i="1"/>
  <c r="G124" i="1"/>
  <c r="G126" i="1"/>
  <c r="G128" i="1"/>
  <c r="G132" i="1"/>
  <c r="G134" i="1"/>
  <c r="H139" i="1"/>
  <c r="G145" i="1"/>
  <c r="H152" i="1"/>
  <c r="H164" i="1"/>
  <c r="G167" i="1"/>
  <c r="H174" i="1"/>
  <c r="G201" i="1"/>
  <c r="H224" i="1"/>
  <c r="H234" i="1"/>
  <c r="H254" i="1"/>
  <c r="H260" i="1"/>
  <c r="G274" i="1"/>
  <c r="G277" i="1"/>
  <c r="G385" i="1"/>
  <c r="G427" i="1"/>
  <c r="H450" i="1"/>
  <c r="G454" i="1"/>
  <c r="H458" i="1"/>
  <c r="G461" i="1"/>
  <c r="G467" i="1"/>
  <c r="H467" i="1"/>
  <c r="H567" i="1"/>
  <c r="H576" i="1"/>
  <c r="H588" i="1"/>
  <c r="H592" i="1"/>
  <c r="H594" i="1"/>
  <c r="H605" i="1"/>
  <c r="H613" i="1"/>
  <c r="H616" i="1"/>
  <c r="G616" i="1"/>
  <c r="G628" i="1"/>
  <c r="H641" i="1"/>
  <c r="G663" i="1"/>
  <c r="H717" i="1"/>
  <c r="G720" i="1"/>
  <c r="G723" i="1"/>
  <c r="G725" i="1"/>
  <c r="G865" i="1"/>
  <c r="C1104" i="1"/>
  <c r="H1104" i="1" s="1"/>
  <c r="H1133" i="1"/>
  <c r="G1133" i="1"/>
  <c r="G1257" i="1"/>
  <c r="H1257" i="1"/>
  <c r="G404" i="1"/>
  <c r="H404" i="1"/>
  <c r="G417" i="1"/>
  <c r="H417" i="1"/>
  <c r="G497" i="1"/>
  <c r="H497" i="1"/>
  <c r="G555" i="1"/>
  <c r="H555" i="1"/>
  <c r="H622" i="1"/>
  <c r="G622" i="1"/>
  <c r="G699" i="1"/>
  <c r="H699" i="1"/>
  <c r="G761" i="1"/>
  <c r="H761" i="1"/>
  <c r="H1296" i="1"/>
  <c r="G1296" i="1"/>
  <c r="H1356" i="1"/>
  <c r="G1356" i="1"/>
  <c r="H12" i="1"/>
  <c r="G200" i="1"/>
  <c r="H200" i="1"/>
  <c r="G271" i="1"/>
  <c r="H308" i="1"/>
  <c r="G368" i="1"/>
  <c r="G381" i="1"/>
  <c r="H381" i="1"/>
  <c r="G615" i="1"/>
  <c r="G716" i="1"/>
  <c r="H716" i="1"/>
  <c r="G1083" i="1"/>
  <c r="G1287" i="1"/>
  <c r="G64" i="1"/>
  <c r="H290" i="1"/>
  <c r="G813" i="1"/>
  <c r="H813" i="1"/>
  <c r="G873" i="1"/>
  <c r="H873" i="1"/>
  <c r="G905" i="1"/>
  <c r="G1262" i="1"/>
  <c r="H1262" i="1"/>
  <c r="G1556" i="1"/>
  <c r="H1556" i="1"/>
  <c r="H198" i="1"/>
  <c r="H429" i="1"/>
  <c r="G456" i="1"/>
  <c r="H559" i="1"/>
  <c r="G595" i="1"/>
  <c r="H595" i="1"/>
  <c r="G598" i="1"/>
  <c r="H598" i="1"/>
  <c r="H621" i="1"/>
  <c r="G621" i="1"/>
  <c r="H661" i="1"/>
  <c r="G661" i="1"/>
  <c r="G701" i="1"/>
  <c r="H701" i="1"/>
  <c r="H711" i="1"/>
  <c r="H861" i="1"/>
  <c r="G861" i="1"/>
  <c r="G863" i="1"/>
  <c r="H895" i="1"/>
  <c r="H901" i="1"/>
  <c r="G901" i="1"/>
  <c r="C1120" i="1"/>
  <c r="H1120" i="1" s="1"/>
  <c r="C1355" i="1"/>
  <c r="H1364" i="1"/>
  <c r="G1364" i="1"/>
  <c r="J1442" i="1"/>
  <c r="G1442" i="1"/>
  <c r="J1457" i="1"/>
  <c r="H1457" i="1"/>
  <c r="J1474" i="1"/>
  <c r="H1474" i="1"/>
  <c r="G66" i="1"/>
  <c r="G216" i="1"/>
  <c r="G281" i="1"/>
  <c r="G607" i="1"/>
  <c r="G610" i="1"/>
  <c r="H713" i="1"/>
  <c r="G713" i="1"/>
  <c r="G1080" i="1"/>
  <c r="G18" i="1"/>
  <c r="G37" i="1"/>
  <c r="G54" i="1"/>
  <c r="G75" i="1"/>
  <c r="G98" i="1"/>
  <c r="H138" i="1"/>
  <c r="H188" i="1"/>
  <c r="G276" i="1"/>
  <c r="G299" i="1"/>
  <c r="G579" i="1"/>
  <c r="H579" i="1"/>
  <c r="H668" i="1"/>
  <c r="G781" i="1"/>
  <c r="G1225" i="1"/>
  <c r="H1225" i="1"/>
  <c r="H1567" i="1"/>
  <c r="G1567" i="1"/>
  <c r="H40" i="1"/>
  <c r="G85" i="1"/>
  <c r="G112" i="1"/>
  <c r="G114" i="1"/>
  <c r="G226" i="1"/>
  <c r="G272" i="1"/>
  <c r="G17" i="1"/>
  <c r="G20" i="1"/>
  <c r="H24" i="1"/>
  <c r="H28" i="1"/>
  <c r="G34" i="1"/>
  <c r="H38" i="1"/>
  <c r="G43" i="1"/>
  <c r="H47" i="1"/>
  <c r="H50" i="1"/>
  <c r="G53" i="1"/>
  <c r="H62" i="1"/>
  <c r="G65" i="1"/>
  <c r="G68" i="1"/>
  <c r="H72" i="1"/>
  <c r="H92" i="1"/>
  <c r="G152" i="1"/>
  <c r="G202" i="1"/>
  <c r="G224" i="1"/>
  <c r="H232" i="1"/>
  <c r="G232" i="1"/>
  <c r="G254" i="1"/>
  <c r="G278" i="1"/>
  <c r="G280" i="1"/>
  <c r="H328" i="1"/>
  <c r="G331" i="1"/>
  <c r="H333" i="1"/>
  <c r="H351" i="1"/>
  <c r="G383" i="1"/>
  <c r="H427" i="1"/>
  <c r="H454" i="1"/>
  <c r="G473" i="1"/>
  <c r="H549" i="1"/>
  <c r="G552" i="1"/>
  <c r="H583" i="1"/>
  <c r="G588" i="1"/>
  <c r="G684" i="1"/>
  <c r="H687" i="1"/>
  <c r="H907" i="1"/>
  <c r="G907" i="1"/>
  <c r="G1004" i="1"/>
  <c r="G1261" i="1"/>
  <c r="H1261" i="1"/>
  <c r="H1390" i="1"/>
  <c r="H1442" i="1"/>
  <c r="F63" i="5"/>
  <c r="C1041" i="1"/>
  <c r="G1041" i="1" s="1"/>
  <c r="H534" i="1"/>
  <c r="G573" i="1"/>
  <c r="H573" i="1"/>
  <c r="G659" i="1"/>
  <c r="H659" i="1"/>
  <c r="G760" i="1"/>
  <c r="H760" i="1"/>
  <c r="H1003" i="1"/>
  <c r="G1003" i="1"/>
  <c r="G1062" i="1"/>
  <c r="H1290" i="1"/>
  <c r="G1310" i="1"/>
  <c r="H1310" i="1"/>
  <c r="H1494" i="1"/>
  <c r="G1494" i="1"/>
  <c r="H1544" i="1"/>
  <c r="G1544" i="1"/>
  <c r="G71" i="1"/>
  <c r="G76" i="1"/>
  <c r="H80" i="1"/>
  <c r="H88" i="1"/>
  <c r="G100" i="1"/>
  <c r="G140" i="1"/>
  <c r="G146" i="1"/>
  <c r="G186" i="1"/>
  <c r="G193" i="1"/>
  <c r="G196" i="1"/>
  <c r="H205" i="1"/>
  <c r="G208" i="1"/>
  <c r="G214" i="1"/>
  <c r="H228" i="1"/>
  <c r="G230" i="1"/>
  <c r="H258" i="1"/>
  <c r="G267" i="1"/>
  <c r="H298" i="1"/>
  <c r="H307" i="1"/>
  <c r="G322" i="1"/>
  <c r="G349" i="1"/>
  <c r="H405" i="1"/>
  <c r="G431" i="1"/>
  <c r="G437" i="1"/>
  <c r="G443" i="1"/>
  <c r="G449" i="1"/>
  <c r="H472" i="1"/>
  <c r="G499" i="1"/>
  <c r="H501" i="1"/>
  <c r="G504" i="1"/>
  <c r="G529" i="1"/>
  <c r="G551" i="1"/>
  <c r="H558" i="1"/>
  <c r="H566" i="1"/>
  <c r="G602" i="1"/>
  <c r="H651" i="1"/>
  <c r="G692" i="1"/>
  <c r="G703" i="1"/>
  <c r="H721" i="1"/>
  <c r="G806" i="1"/>
  <c r="G845" i="1"/>
  <c r="G875" i="1"/>
  <c r="G944" i="1"/>
  <c r="H1163" i="1"/>
  <c r="G1163" i="1"/>
  <c r="H1224" i="1"/>
  <c r="H1229" i="1"/>
  <c r="G1232" i="1"/>
  <c r="H1575" i="1"/>
  <c r="G1575" i="1"/>
  <c r="G394" i="1"/>
  <c r="H420" i="1"/>
  <c r="H451" i="1"/>
  <c r="G474" i="1"/>
  <c r="G477" i="1"/>
  <c r="G518" i="1"/>
  <c r="H533" i="1"/>
  <c r="H546" i="1"/>
  <c r="G569" i="1"/>
  <c r="H580" i="1"/>
  <c r="G584" i="1"/>
  <c r="G589" i="1"/>
  <c r="G601" i="1"/>
  <c r="H611" i="1"/>
  <c r="G647" i="1"/>
  <c r="G666" i="1"/>
  <c r="G683" i="1"/>
  <c r="G709" i="1"/>
  <c r="G714" i="1"/>
  <c r="H727" i="1"/>
  <c r="G758" i="1"/>
  <c r="G774" i="1"/>
  <c r="G787" i="1"/>
  <c r="G790" i="1"/>
  <c r="G809" i="1"/>
  <c r="H814" i="1"/>
  <c r="G841" i="1"/>
  <c r="H903" i="1"/>
  <c r="G1060" i="1"/>
  <c r="G1143" i="1"/>
  <c r="G1180" i="1"/>
  <c r="G1202" i="1"/>
  <c r="G1210" i="1"/>
  <c r="H1210" i="1"/>
  <c r="G1269" i="1"/>
  <c r="H1269" i="1"/>
  <c r="H995" i="1"/>
  <c r="G1012" i="1"/>
  <c r="G1015" i="1"/>
  <c r="G1259" i="1"/>
  <c r="H1259" i="1"/>
  <c r="H1450" i="1"/>
  <c r="I1450" i="1" s="1"/>
  <c r="G1457" i="1"/>
  <c r="I1457" i="1" s="1"/>
  <c r="G1547" i="1"/>
  <c r="H1547" i="1"/>
  <c r="H1559" i="1"/>
  <c r="G1559" i="1"/>
  <c r="D238" i="5"/>
  <c r="F239" i="5"/>
  <c r="C1216" i="1"/>
  <c r="H1216" i="1" s="1"/>
  <c r="D258" i="5"/>
  <c r="C1236" i="1"/>
  <c r="H1236" i="1" s="1"/>
  <c r="F259" i="5"/>
  <c r="E215" i="4"/>
  <c r="D211" i="1" s="1"/>
  <c r="D567" i="4"/>
  <c r="D89" i="6"/>
  <c r="C1384" i="1"/>
  <c r="F94" i="6"/>
  <c r="C1388" i="1"/>
  <c r="H631" i="1"/>
  <c r="G694" i="1"/>
  <c r="H696" i="1"/>
  <c r="G719" i="1"/>
  <c r="H729" i="1"/>
  <c r="G731" i="1"/>
  <c r="G751" i="1"/>
  <c r="G785" i="1"/>
  <c r="H815" i="1"/>
  <c r="G832" i="1"/>
  <c r="G838" i="1"/>
  <c r="G849" i="1"/>
  <c r="H860" i="1"/>
  <c r="G869" i="1"/>
  <c r="H881" i="1"/>
  <c r="H892" i="1"/>
  <c r="G898" i="1"/>
  <c r="H931" i="1"/>
  <c r="G968" i="1"/>
  <c r="H1005" i="1"/>
  <c r="G1021" i="1"/>
  <c r="G1032" i="1"/>
  <c r="G1038" i="1"/>
  <c r="G1078" i="1"/>
  <c r="G1093" i="1"/>
  <c r="G1102" i="1"/>
  <c r="G1139" i="1"/>
  <c r="G1168" i="1"/>
  <c r="H1218" i="1"/>
  <c r="G1239" i="1"/>
  <c r="H1272" i="1"/>
  <c r="G1278" i="1"/>
  <c r="G1362" i="1"/>
  <c r="H1473" i="1"/>
  <c r="I1473" i="1" s="1"/>
  <c r="H1495" i="1"/>
  <c r="G1495" i="1"/>
  <c r="H1551" i="1"/>
  <c r="G1551" i="1"/>
  <c r="G1572" i="1"/>
  <c r="H1572" i="1"/>
  <c r="D472" i="4"/>
  <c r="E472" i="4"/>
  <c r="D466" i="1" s="1"/>
  <c r="G1563" i="1"/>
  <c r="H1563" i="1"/>
  <c r="D515" i="4"/>
  <c r="F88" i="5"/>
  <c r="E190" i="5"/>
  <c r="D1175" i="1"/>
  <c r="G1175" i="1" s="1"/>
  <c r="F224" i="5"/>
  <c r="F90" i="6"/>
  <c r="F99" i="6"/>
  <c r="H765" i="1"/>
  <c r="G779" i="1"/>
  <c r="G783" i="1"/>
  <c r="G789" i="1"/>
  <c r="G792" i="1"/>
  <c r="G805" i="1"/>
  <c r="G811" i="1"/>
  <c r="G815" i="1"/>
  <c r="G847" i="1"/>
  <c r="G867" i="1"/>
  <c r="H879" i="1"/>
  <c r="G888" i="1"/>
  <c r="H893" i="1"/>
  <c r="H898" i="1"/>
  <c r="G1008" i="1"/>
  <c r="G1036" i="1"/>
  <c r="G1054" i="1"/>
  <c r="G1068" i="1"/>
  <c r="H1077" i="1"/>
  <c r="G1085" i="1"/>
  <c r="G1118" i="1"/>
  <c r="G1140" i="1"/>
  <c r="G1234" i="1"/>
  <c r="G1474" i="1"/>
  <c r="G1514" i="1"/>
  <c r="H1514" i="1"/>
  <c r="H1552" i="1"/>
  <c r="E152" i="4"/>
  <c r="D148" i="1" s="1"/>
  <c r="F219" i="4"/>
  <c r="H1219" i="1"/>
  <c r="F13" i="6"/>
  <c r="D22" i="7"/>
  <c r="C1454" i="1"/>
  <c r="H1454" i="1" s="1"/>
  <c r="E144" i="9"/>
  <c r="B144" i="9" s="1"/>
  <c r="H1131" i="1"/>
  <c r="G1158" i="1"/>
  <c r="G1164" i="1"/>
  <c r="G1184" i="1"/>
  <c r="G1192" i="1"/>
  <c r="G1204" i="1"/>
  <c r="H1230" i="1"/>
  <c r="H1242" i="1"/>
  <c r="G1250" i="1"/>
  <c r="G1252" i="1"/>
  <c r="G1263" i="1"/>
  <c r="G1294" i="1"/>
  <c r="G1298" i="1"/>
  <c r="G1326" i="1"/>
  <c r="H1350" i="1"/>
  <c r="G1370" i="1"/>
  <c r="G1434" i="1"/>
  <c r="G1462" i="1"/>
  <c r="H1476" i="1"/>
  <c r="F210" i="4"/>
  <c r="F240" i="4"/>
  <c r="F312" i="4"/>
  <c r="E50" i="9"/>
  <c r="B50" i="9" s="1"/>
  <c r="E63" i="9"/>
  <c r="B63" i="9" s="1"/>
  <c r="E97" i="9"/>
  <c r="B97" i="9" s="1"/>
  <c r="E99" i="9"/>
  <c r="B99" i="9" s="1"/>
  <c r="E121" i="9"/>
  <c r="B121" i="9" s="1"/>
  <c r="E128" i="9"/>
  <c r="B128" i="9" s="1"/>
  <c r="E132" i="9"/>
  <c r="B132" i="9" s="1"/>
  <c r="E134" i="9"/>
  <c r="B134" i="9" s="1"/>
  <c r="E140" i="9"/>
  <c r="B140" i="9" s="1"/>
  <c r="E146" i="9"/>
  <c r="F213" i="9"/>
  <c r="B213" i="9" s="1"/>
  <c r="B233" i="9"/>
  <c r="F246" i="9"/>
  <c r="B246" i="9" s="1"/>
  <c r="F248" i="9"/>
  <c r="B248" i="9" s="1"/>
  <c r="F252" i="9"/>
  <c r="F254" i="9"/>
  <c r="B254" i="9" s="1"/>
  <c r="F256" i="9"/>
  <c r="E281" i="9"/>
  <c r="B281" i="9" s="1"/>
  <c r="G1131" i="1"/>
  <c r="H1165" i="1"/>
  <c r="G1176" i="1"/>
  <c r="G1179" i="1"/>
  <c r="G1188" i="1"/>
  <c r="G1208" i="1"/>
  <c r="H1217" i="1"/>
  <c r="H1226" i="1"/>
  <c r="H1238" i="1"/>
  <c r="H1240" i="1"/>
  <c r="G1243" i="1"/>
  <c r="H1256" i="1"/>
  <c r="H1258" i="1"/>
  <c r="H1260" i="1"/>
  <c r="G1264" i="1"/>
  <c r="H1281" i="1"/>
  <c r="H1292" i="1"/>
  <c r="H1294" i="1"/>
  <c r="G1312" i="1"/>
  <c r="H1400" i="1"/>
  <c r="G1429" i="1"/>
  <c r="H1432" i="1"/>
  <c r="H1446" i="1"/>
  <c r="G1466" i="1"/>
  <c r="F54" i="6"/>
  <c r="E114" i="6"/>
  <c r="E28" i="9"/>
  <c r="B28" i="9" s="1"/>
  <c r="E56" i="9"/>
  <c r="B56" i="9" s="1"/>
  <c r="E80" i="9"/>
  <c r="B80" i="9" s="1"/>
  <c r="E94" i="9"/>
  <c r="B94" i="9" s="1"/>
  <c r="E103" i="9"/>
  <c r="B103" i="9" s="1"/>
  <c r="E116" i="9"/>
  <c r="B116" i="9" s="1"/>
  <c r="E120" i="9"/>
  <c r="B120" i="9" s="1"/>
  <c r="E122" i="9"/>
  <c r="B122" i="9" s="1"/>
  <c r="E129" i="9"/>
  <c r="B129" i="9" s="1"/>
  <c r="E156" i="9"/>
  <c r="B156" i="9" s="1"/>
  <c r="E158" i="9"/>
  <c r="B158" i="9" s="1"/>
  <c r="F241" i="9"/>
  <c r="B241" i="9" s="1"/>
  <c r="F243" i="9"/>
  <c r="B243" i="9" s="1"/>
  <c r="E288" i="9"/>
  <c r="B288" i="9" s="1"/>
  <c r="E66" i="9"/>
  <c r="E73" i="9"/>
  <c r="B73" i="9" s="1"/>
  <c r="B100" i="9"/>
  <c r="E109" i="9"/>
  <c r="B109" i="9" s="1"/>
  <c r="E137" i="9"/>
  <c r="B137" i="9" s="1"/>
  <c r="E139" i="9"/>
  <c r="B139" i="9" s="1"/>
  <c r="F255" i="9"/>
  <c r="B255" i="9" s="1"/>
  <c r="F257" i="9"/>
  <c r="B257" i="9" s="1"/>
  <c r="F259" i="9"/>
  <c r="B259" i="9" s="1"/>
  <c r="E283" i="9"/>
  <c r="B283" i="9" s="1"/>
  <c r="E151" i="9"/>
  <c r="B151" i="9" s="1"/>
  <c r="F222" i="9"/>
  <c r="B222" i="9" s="1"/>
  <c r="F228" i="9"/>
  <c r="B228" i="9" s="1"/>
  <c r="F230" i="9"/>
  <c r="B230" i="9" s="1"/>
  <c r="F232" i="9"/>
  <c r="B232" i="9" s="1"/>
  <c r="F265" i="9"/>
  <c r="B265" i="9" s="1"/>
  <c r="F267" i="9"/>
  <c r="B267" i="9" s="1"/>
  <c r="G1461" i="1"/>
  <c r="E22" i="7"/>
  <c r="H1440" i="1"/>
  <c r="G893" i="1"/>
  <c r="G288" i="1"/>
  <c r="G406" i="1"/>
  <c r="F418" i="4"/>
  <c r="E644" i="4"/>
  <c r="D638" i="1" s="1"/>
  <c r="G644" i="1"/>
  <c r="H256" i="1"/>
  <c r="G1550" i="1"/>
  <c r="H1550" i="1"/>
  <c r="G1493" i="1"/>
  <c r="D6" i="8"/>
  <c r="C1481" i="1" s="1"/>
  <c r="H1481" i="1" s="1"/>
  <c r="I36" i="3"/>
  <c r="G651" i="1"/>
  <c r="E23" i="9"/>
  <c r="B23" i="9" s="1"/>
  <c r="G752" i="1"/>
  <c r="G1520" i="1"/>
  <c r="H1434" i="1"/>
  <c r="G1432" i="1"/>
  <c r="G1404" i="1"/>
  <c r="C1401" i="1"/>
  <c r="H1401" i="1" s="1"/>
  <c r="G1400" i="1"/>
  <c r="C1369" i="1"/>
  <c r="H1369" i="1" s="1"/>
  <c r="G1374" i="1"/>
  <c r="H1560" i="1"/>
  <c r="G1560" i="1"/>
  <c r="H1562" i="1"/>
  <c r="H1534" i="1"/>
  <c r="E143" i="9"/>
  <c r="H817" i="1"/>
  <c r="E67" i="9"/>
  <c r="B67" i="9" s="1"/>
  <c r="H719" i="1"/>
  <c r="F220" i="9"/>
  <c r="B220" i="9" s="1"/>
  <c r="E43" i="9"/>
  <c r="B43" i="9" s="1"/>
  <c r="G655" i="1"/>
  <c r="H288" i="1"/>
  <c r="H565" i="1"/>
  <c r="G565" i="1"/>
  <c r="H677" i="1"/>
  <c r="G677" i="1"/>
  <c r="H739" i="1"/>
  <c r="G739" i="1"/>
  <c r="H745" i="1"/>
  <c r="G745" i="1"/>
  <c r="G750" i="1"/>
  <c r="H750" i="1"/>
  <c r="G771" i="1"/>
  <c r="H771" i="1"/>
  <c r="H799" i="1"/>
  <c r="G799" i="1"/>
  <c r="G823" i="1"/>
  <c r="H823" i="1"/>
  <c r="H1061" i="1"/>
  <c r="G1061" i="1"/>
  <c r="G12" i="1"/>
  <c r="H17" i="1"/>
  <c r="G31" i="1"/>
  <c r="H35" i="1"/>
  <c r="H39" i="1"/>
  <c r="G41" i="1"/>
  <c r="H91" i="1"/>
  <c r="G93" i="1"/>
  <c r="G95" i="1"/>
  <c r="G190" i="1"/>
  <c r="H312" i="1"/>
  <c r="G433" i="1"/>
  <c r="H433" i="1"/>
  <c r="H519" i="1"/>
  <c r="G521" i="1"/>
  <c r="H521" i="1"/>
  <c r="H545" i="1"/>
  <c r="G545" i="1"/>
  <c r="H548" i="1"/>
  <c r="H609" i="1"/>
  <c r="G609" i="1"/>
  <c r="G650" i="1"/>
  <c r="H650" i="1"/>
  <c r="G652" i="1"/>
  <c r="H652" i="1"/>
  <c r="G680" i="1"/>
  <c r="H680" i="1"/>
  <c r="G682" i="1"/>
  <c r="H682" i="1"/>
  <c r="H689" i="1"/>
  <c r="G689" i="1"/>
  <c r="H791" i="1"/>
  <c r="H835" i="1"/>
  <c r="G835" i="1"/>
  <c r="H889" i="1"/>
  <c r="G889" i="1"/>
  <c r="H344" i="1"/>
  <c r="G344" i="1"/>
  <c r="G50" i="1"/>
  <c r="G77" i="1"/>
  <c r="H106" i="1"/>
  <c r="H436" i="1"/>
  <c r="G436" i="1"/>
  <c r="H597" i="1"/>
  <c r="G597" i="1"/>
  <c r="H675" i="1"/>
  <c r="G675" i="1"/>
  <c r="H748" i="1"/>
  <c r="H48" i="1"/>
  <c r="H58" i="1"/>
  <c r="H100" i="1"/>
  <c r="H110" i="1"/>
  <c r="H121" i="1"/>
  <c r="G121" i="1"/>
  <c r="H144" i="1"/>
  <c r="G151" i="1"/>
  <c r="H262" i="1"/>
  <c r="G375" i="1"/>
  <c r="H375" i="1"/>
  <c r="H577" i="1"/>
  <c r="G577" i="1"/>
  <c r="H603" i="1"/>
  <c r="G603" i="1"/>
  <c r="H607" i="1"/>
  <c r="H695" i="1"/>
  <c r="G695" i="1"/>
  <c r="H715" i="1"/>
  <c r="G715" i="1"/>
  <c r="H787" i="1"/>
  <c r="H1277" i="1"/>
  <c r="G1277" i="1"/>
  <c r="G1279" i="1"/>
  <c r="H1279" i="1"/>
  <c r="H1284" i="1"/>
  <c r="G1284" i="1"/>
  <c r="H1306" i="1"/>
  <c r="G1306" i="1"/>
  <c r="H252" i="1"/>
  <c r="G252" i="1"/>
  <c r="H516" i="1"/>
  <c r="G516" i="1"/>
  <c r="H618" i="1"/>
  <c r="G618" i="1"/>
  <c r="H671" i="1"/>
  <c r="G671" i="1"/>
  <c r="G52" i="1"/>
  <c r="G162" i="1"/>
  <c r="H502" i="1"/>
  <c r="G502" i="1"/>
  <c r="G517" i="1"/>
  <c r="H517" i="1"/>
  <c r="H593" i="1"/>
  <c r="G593" i="1"/>
  <c r="H612" i="1"/>
  <c r="G612" i="1"/>
  <c r="G775" i="1"/>
  <c r="H775" i="1"/>
  <c r="G28" i="1"/>
  <c r="H68" i="1"/>
  <c r="H98" i="1"/>
  <c r="H142" i="1"/>
  <c r="H372" i="1"/>
  <c r="G372" i="1"/>
  <c r="H440" i="1"/>
  <c r="G440" i="1"/>
  <c r="H452" i="1"/>
  <c r="G452" i="1"/>
  <c r="G582" i="1"/>
  <c r="H582" i="1"/>
  <c r="H591" i="1"/>
  <c r="G591" i="1"/>
  <c r="H617" i="1"/>
  <c r="G617" i="1"/>
  <c r="G624" i="1"/>
  <c r="H643" i="1"/>
  <c r="G643" i="1"/>
  <c r="H785" i="1"/>
  <c r="H1099" i="1"/>
  <c r="G1099" i="1"/>
  <c r="H438" i="1"/>
  <c r="G438" i="1"/>
  <c r="G511" i="1"/>
  <c r="H511" i="1"/>
  <c r="G33" i="1"/>
  <c r="H86" i="1"/>
  <c r="G86" i="1"/>
  <c r="H137" i="1"/>
  <c r="G137" i="1"/>
  <c r="H153" i="1"/>
  <c r="G153" i="1"/>
  <c r="G194" i="1"/>
  <c r="H194" i="1"/>
  <c r="H268" i="1"/>
  <c r="G268" i="1"/>
  <c r="H329" i="1"/>
  <c r="H442" i="1"/>
  <c r="G442" i="1"/>
  <c r="H669" i="1"/>
  <c r="G669" i="1"/>
  <c r="G678" i="1"/>
  <c r="H678" i="1"/>
  <c r="H743" i="1"/>
  <c r="G743" i="1"/>
  <c r="G821" i="1"/>
  <c r="H821" i="1"/>
  <c r="H1528" i="1"/>
  <c r="G1528" i="1"/>
  <c r="G26" i="1"/>
  <c r="G30" i="1"/>
  <c r="G32" i="1"/>
  <c r="G61" i="1"/>
  <c r="G84" i="1"/>
  <c r="H101" i="1"/>
  <c r="G101" i="1"/>
  <c r="G8" i="1"/>
  <c r="G49" i="1"/>
  <c r="H54" i="1"/>
  <c r="G59" i="1"/>
  <c r="G62" i="1"/>
  <c r="H66" i="1"/>
  <c r="G69" i="1"/>
  <c r="G82" i="1"/>
  <c r="H96" i="1"/>
  <c r="H140" i="1"/>
  <c r="G164" i="1"/>
  <c r="G219" i="1"/>
  <c r="G290" i="1"/>
  <c r="H296" i="1"/>
  <c r="G296" i="1"/>
  <c r="H311" i="1"/>
  <c r="G311" i="1"/>
  <c r="H317" i="1"/>
  <c r="G317" i="1"/>
  <c r="H424" i="1"/>
  <c r="G424" i="1"/>
  <c r="G447" i="1"/>
  <c r="H447" i="1"/>
  <c r="H449" i="1"/>
  <c r="G481" i="1"/>
  <c r="H481" i="1"/>
  <c r="G528" i="1"/>
  <c r="H528" i="1"/>
  <c r="H539" i="1"/>
  <c r="G539" i="1"/>
  <c r="H575" i="1"/>
  <c r="G575" i="1"/>
  <c r="H601" i="1"/>
  <c r="G693" i="1"/>
  <c r="H783" i="1"/>
  <c r="G834" i="1"/>
  <c r="H834" i="1"/>
  <c r="H837" i="1"/>
  <c r="G837" i="1"/>
  <c r="G844" i="1"/>
  <c r="H844" i="1"/>
  <c r="H851" i="1"/>
  <c r="G851" i="1"/>
  <c r="H60" i="1"/>
  <c r="H104" i="1"/>
  <c r="G104" i="1"/>
  <c r="G150" i="1"/>
  <c r="H172" i="1"/>
  <c r="G183" i="1"/>
  <c r="H208" i="1"/>
  <c r="H241" i="1"/>
  <c r="H244" i="1"/>
  <c r="H246" i="1"/>
  <c r="G246" i="1"/>
  <c r="G260" i="1"/>
  <c r="H304" i="1"/>
  <c r="G304" i="1"/>
  <c r="H319" i="1"/>
  <c r="H331" i="1"/>
  <c r="G338" i="1"/>
  <c r="G377" i="1"/>
  <c r="H380" i="1"/>
  <c r="G380" i="1"/>
  <c r="H400" i="1"/>
  <c r="H426" i="1"/>
  <c r="G428" i="1"/>
  <c r="H428" i="1"/>
  <c r="G463" i="1"/>
  <c r="H463" i="1"/>
  <c r="G483" i="1"/>
  <c r="G485" i="1"/>
  <c r="H485" i="1"/>
  <c r="G487" i="1"/>
  <c r="H487" i="1"/>
  <c r="H541" i="1"/>
  <c r="G550" i="1"/>
  <c r="H550" i="1"/>
  <c r="H620" i="1"/>
  <c r="G620" i="1"/>
  <c r="H626" i="1"/>
  <c r="G626" i="1"/>
  <c r="G648" i="1"/>
  <c r="G660" i="1"/>
  <c r="H660" i="1"/>
  <c r="G662" i="1"/>
  <c r="H662" i="1"/>
  <c r="H691" i="1"/>
  <c r="G698" i="1"/>
  <c r="G700" i="1"/>
  <c r="H700" i="1"/>
  <c r="G710" i="1"/>
  <c r="H710" i="1"/>
  <c r="H737" i="1"/>
  <c r="G737" i="1"/>
  <c r="H759" i="1"/>
  <c r="G759" i="1"/>
  <c r="H769" i="1"/>
  <c r="G769" i="1"/>
  <c r="H801" i="1"/>
  <c r="H803" i="1"/>
  <c r="G803" i="1"/>
  <c r="G818" i="1"/>
  <c r="H883" i="1"/>
  <c r="G883" i="1"/>
  <c r="H917" i="1"/>
  <c r="G917" i="1"/>
  <c r="J1456" i="1"/>
  <c r="H1456" i="1"/>
  <c r="G1456" i="1"/>
  <c r="F74" i="4"/>
  <c r="C70" i="1"/>
  <c r="H70" i="1" s="1"/>
  <c r="F83" i="4"/>
  <c r="D79" i="1"/>
  <c r="G79" i="1" s="1"/>
  <c r="H199" i="1"/>
  <c r="H242" i="1"/>
  <c r="G242" i="1"/>
  <c r="H284" i="1"/>
  <c r="G284" i="1"/>
  <c r="H302" i="1"/>
  <c r="G302" i="1"/>
  <c r="G413" i="1"/>
  <c r="H413" i="1"/>
  <c r="G469" i="1"/>
  <c r="H469" i="1"/>
  <c r="G471" i="1"/>
  <c r="H471" i="1"/>
  <c r="H483" i="1"/>
  <c r="G493" i="1"/>
  <c r="H500" i="1"/>
  <c r="G500" i="1"/>
  <c r="G541" i="1"/>
  <c r="H563" i="1"/>
  <c r="G563" i="1"/>
  <c r="H606" i="1"/>
  <c r="H614" i="1"/>
  <c r="G614" i="1"/>
  <c r="H627" i="1"/>
  <c r="H665" i="1"/>
  <c r="H667" i="1"/>
  <c r="G667" i="1"/>
  <c r="G691" i="1"/>
  <c r="H698" i="1"/>
  <c r="H735" i="1"/>
  <c r="G735" i="1"/>
  <c r="G754" i="1"/>
  <c r="H754" i="1"/>
  <c r="H757" i="1"/>
  <c r="G757" i="1"/>
  <c r="G780" i="1"/>
  <c r="H780" i="1"/>
  <c r="G782" i="1"/>
  <c r="H782" i="1"/>
  <c r="G801" i="1"/>
  <c r="H818" i="1"/>
  <c r="H827" i="1"/>
  <c r="G827" i="1"/>
  <c r="H887" i="1"/>
  <c r="G887" i="1"/>
  <c r="H1045" i="1"/>
  <c r="G1045" i="1"/>
  <c r="H1091" i="1"/>
  <c r="G1091" i="1"/>
  <c r="H1209" i="1"/>
  <c r="G1209" i="1"/>
  <c r="G1282" i="1"/>
  <c r="H1282" i="1"/>
  <c r="H1295" i="1"/>
  <c r="G1295" i="1"/>
  <c r="G1297" i="1"/>
  <c r="H1297" i="1"/>
  <c r="G1301" i="1"/>
  <c r="H1301" i="1"/>
  <c r="H1318" i="1"/>
  <c r="G1318" i="1"/>
  <c r="G239" i="1"/>
  <c r="G305" i="1"/>
  <c r="G308" i="1"/>
  <c r="G310" i="1"/>
  <c r="G445" i="1"/>
  <c r="H445" i="1"/>
  <c r="G455" i="1"/>
  <c r="H455" i="1"/>
  <c r="G479" i="1"/>
  <c r="H479" i="1"/>
  <c r="G491" i="1"/>
  <c r="H498" i="1"/>
  <c r="G498" i="1"/>
  <c r="G503" i="1"/>
  <c r="G505" i="1"/>
  <c r="H505" i="1"/>
  <c r="G507" i="1"/>
  <c r="H507" i="1"/>
  <c r="G513" i="1"/>
  <c r="H537" i="1"/>
  <c r="G537" i="1"/>
  <c r="G566" i="1"/>
  <c r="G568" i="1"/>
  <c r="H623" i="1"/>
  <c r="G623" i="1"/>
  <c r="G654" i="1"/>
  <c r="G670" i="1"/>
  <c r="H673" i="1"/>
  <c r="G673" i="1"/>
  <c r="G676" i="1"/>
  <c r="H685" i="1"/>
  <c r="H741" i="1"/>
  <c r="G741" i="1"/>
  <c r="H747" i="1"/>
  <c r="G747" i="1"/>
  <c r="G773" i="1"/>
  <c r="H773" i="1"/>
  <c r="H795" i="1"/>
  <c r="H797" i="1"/>
  <c r="G797" i="1"/>
  <c r="H853" i="1"/>
  <c r="G853" i="1"/>
  <c r="G1088" i="1"/>
  <c r="H1207" i="1"/>
  <c r="G1207" i="1"/>
  <c r="H1268" i="1"/>
  <c r="G1268" i="1"/>
  <c r="G1270" i="1"/>
  <c r="H1270" i="1"/>
  <c r="H1275" i="1"/>
  <c r="G1275" i="1"/>
  <c r="G103" i="1"/>
  <c r="G115" i="1"/>
  <c r="H118" i="1"/>
  <c r="G125" i="1"/>
  <c r="H166" i="1"/>
  <c r="H193" i="1"/>
  <c r="H195" i="1"/>
  <c r="G197" i="1"/>
  <c r="H230" i="1"/>
  <c r="G234" i="1"/>
  <c r="H251" i="1"/>
  <c r="G251" i="1"/>
  <c r="G258" i="1"/>
  <c r="H278" i="1"/>
  <c r="G282" i="1"/>
  <c r="G300" i="1"/>
  <c r="H303" i="1"/>
  <c r="G315" i="1"/>
  <c r="G328" i="1"/>
  <c r="H335" i="1"/>
  <c r="H357" i="1"/>
  <c r="H367" i="1"/>
  <c r="G393" i="1"/>
  <c r="H396" i="1"/>
  <c r="G396" i="1"/>
  <c r="G422" i="1"/>
  <c r="G435" i="1"/>
  <c r="H435" i="1"/>
  <c r="G465" i="1"/>
  <c r="H465" i="1"/>
  <c r="H474" i="1"/>
  <c r="G476" i="1"/>
  <c r="H476" i="1"/>
  <c r="H547" i="1"/>
  <c r="G547" i="1"/>
  <c r="H590" i="1"/>
  <c r="G590" i="1"/>
  <c r="H596" i="1"/>
  <c r="G596" i="1"/>
  <c r="H615" i="1"/>
  <c r="H697" i="1"/>
  <c r="G697" i="1"/>
  <c r="H731" i="1"/>
  <c r="H733" i="1"/>
  <c r="G733" i="1"/>
  <c r="H755" i="1"/>
  <c r="G755" i="1"/>
  <c r="G768" i="1"/>
  <c r="H793" i="1"/>
  <c r="H805" i="1"/>
  <c r="H825" i="1"/>
  <c r="G825" i="1"/>
  <c r="H859" i="1"/>
  <c r="G859" i="1"/>
  <c r="G600" i="1"/>
  <c r="G786" i="1"/>
  <c r="H786" i="1"/>
  <c r="H857" i="1"/>
  <c r="G857" i="1"/>
  <c r="G897" i="1"/>
  <c r="H897" i="1"/>
  <c r="H988" i="1"/>
  <c r="G988" i="1"/>
  <c r="G1134" i="1"/>
  <c r="G1142" i="1"/>
  <c r="G1148" i="1"/>
  <c r="H1221" i="1"/>
  <c r="G1221" i="1"/>
  <c r="G1273" i="1"/>
  <c r="H1273" i="1"/>
  <c r="H1293" i="1"/>
  <c r="G1293" i="1"/>
  <c r="G1431" i="1"/>
  <c r="H1431" i="1"/>
  <c r="G99" i="1"/>
  <c r="G141" i="1"/>
  <c r="G179" i="1"/>
  <c r="G213" i="1"/>
  <c r="H221" i="1"/>
  <c r="H225" i="1"/>
  <c r="G227" i="1"/>
  <c r="H240" i="1"/>
  <c r="H273" i="1"/>
  <c r="G275" i="1"/>
  <c r="H291" i="1"/>
  <c r="G309" i="1"/>
  <c r="H313" i="1"/>
  <c r="H327" i="1"/>
  <c r="G337" i="1"/>
  <c r="H356" i="1"/>
  <c r="H531" i="1"/>
  <c r="G536" i="1"/>
  <c r="G611" i="1"/>
  <c r="G732" i="1"/>
  <c r="G829" i="1"/>
  <c r="G831" i="1"/>
  <c r="G833" i="1"/>
  <c r="G839" i="1"/>
  <c r="H855" i="1"/>
  <c r="G855" i="1"/>
  <c r="G866" i="1"/>
  <c r="H866" i="1"/>
  <c r="H885" i="1"/>
  <c r="G885" i="1"/>
  <c r="H956" i="1"/>
  <c r="G956" i="1"/>
  <c r="H1067" i="1"/>
  <c r="G1067" i="1"/>
  <c r="H1109" i="1"/>
  <c r="G1109" i="1"/>
  <c r="H1205" i="1"/>
  <c r="G1205" i="1"/>
  <c r="G1213" i="1"/>
  <c r="H1213" i="1"/>
  <c r="G1244" i="1"/>
  <c r="H1286" i="1"/>
  <c r="G1286" i="1"/>
  <c r="G1288" i="1"/>
  <c r="H1288" i="1"/>
  <c r="G1291" i="1"/>
  <c r="H1291" i="1"/>
  <c r="H1374" i="1"/>
  <c r="G83" i="1"/>
  <c r="H171" i="1"/>
  <c r="G174" i="1"/>
  <c r="G177" i="1"/>
  <c r="H209" i="1"/>
  <c r="H231" i="1"/>
  <c r="H235" i="1"/>
  <c r="G243" i="1"/>
  <c r="H257" i="1"/>
  <c r="H264" i="1"/>
  <c r="H267" i="1"/>
  <c r="H279" i="1"/>
  <c r="H283" i="1"/>
  <c r="H297" i="1"/>
  <c r="H301" i="1"/>
  <c r="H314" i="1"/>
  <c r="G320" i="1"/>
  <c r="H383" i="1"/>
  <c r="G389" i="1"/>
  <c r="H399" i="1"/>
  <c r="H419" i="1"/>
  <c r="H431" i="1"/>
  <c r="H434" i="1"/>
  <c r="G444" i="1"/>
  <c r="G451" i="1"/>
  <c r="H459" i="1"/>
  <c r="H461" i="1"/>
  <c r="H473" i="1"/>
  <c r="G482" i="1"/>
  <c r="H492" i="1"/>
  <c r="G495" i="1"/>
  <c r="G501" i="1"/>
  <c r="G508" i="1"/>
  <c r="G515" i="1"/>
  <c r="G524" i="1"/>
  <c r="H529" i="1"/>
  <c r="H653" i="1"/>
  <c r="H664" i="1"/>
  <c r="G668" i="1"/>
  <c r="H684" i="1"/>
  <c r="G696" i="1"/>
  <c r="H712" i="1"/>
  <c r="H728" i="1"/>
  <c r="G736" i="1"/>
  <c r="G738" i="1"/>
  <c r="H753" i="1"/>
  <c r="G767" i="1"/>
  <c r="G770" i="1"/>
  <c r="G777" i="1"/>
  <c r="H792" i="1"/>
  <c r="H807" i="1"/>
  <c r="G817" i="1"/>
  <c r="H819" i="1"/>
  <c r="G822" i="1"/>
  <c r="G828" i="1"/>
  <c r="G876" i="1"/>
  <c r="H876" i="1"/>
  <c r="H891" i="1"/>
  <c r="G891" i="1"/>
  <c r="H925" i="1"/>
  <c r="G925" i="1"/>
  <c r="G936" i="1"/>
  <c r="H948" i="1"/>
  <c r="G948" i="1"/>
  <c r="H965" i="1"/>
  <c r="G965" i="1"/>
  <c r="H1101" i="1"/>
  <c r="G1101" i="1"/>
  <c r="H1107" i="1"/>
  <c r="G1107" i="1"/>
  <c r="G1372" i="1"/>
  <c r="H1372" i="1"/>
  <c r="G764" i="1"/>
  <c r="G796" i="1"/>
  <c r="G800" i="1"/>
  <c r="G802" i="1"/>
  <c r="G812" i="1"/>
  <c r="G814" i="1"/>
  <c r="G846" i="1"/>
  <c r="G878" i="1"/>
  <c r="H915" i="1"/>
  <c r="H923" i="1"/>
  <c r="G928" i="1"/>
  <c r="H940" i="1"/>
  <c r="G940" i="1"/>
  <c r="H957" i="1"/>
  <c r="H971" i="1"/>
  <c r="H973" i="1"/>
  <c r="H981" i="1"/>
  <c r="G981" i="1"/>
  <c r="H1021" i="1"/>
  <c r="H1037" i="1"/>
  <c r="G1037" i="1"/>
  <c r="H1043" i="1"/>
  <c r="G1043" i="1"/>
  <c r="G1055" i="1"/>
  <c r="H1059" i="1"/>
  <c r="G1059" i="1"/>
  <c r="G1070" i="1"/>
  <c r="G1104" i="1"/>
  <c r="H1149" i="1"/>
  <c r="G1159" i="1"/>
  <c r="G1166" i="1"/>
  <c r="G1172" i="1"/>
  <c r="G1174" i="1"/>
  <c r="G1226" i="1"/>
  <c r="H1231" i="1"/>
  <c r="H1233" i="1"/>
  <c r="G1233" i="1"/>
  <c r="G1242" i="1"/>
  <c r="G1266" i="1"/>
  <c r="J1439" i="1"/>
  <c r="H1439" i="1"/>
  <c r="H1464" i="1"/>
  <c r="J1464" i="1"/>
  <c r="G1464" i="1"/>
  <c r="I1464" i="1" s="1"/>
  <c r="G1482" i="1"/>
  <c r="H1482" i="1"/>
  <c r="H1535" i="1"/>
  <c r="G1535" i="1"/>
  <c r="G848" i="1"/>
  <c r="G850" i="1"/>
  <c r="G880" i="1"/>
  <c r="G882" i="1"/>
  <c r="H932" i="1"/>
  <c r="G932" i="1"/>
  <c r="H979" i="1"/>
  <c r="G979" i="1"/>
  <c r="H1035" i="1"/>
  <c r="G1035" i="1"/>
  <c r="H1125" i="1"/>
  <c r="G1125" i="1"/>
  <c r="H1189" i="1"/>
  <c r="H1199" i="1"/>
  <c r="H1302" i="1"/>
  <c r="G1302" i="1"/>
  <c r="H1471" i="1"/>
  <c r="J1471" i="1"/>
  <c r="H1519" i="1"/>
  <c r="G1519" i="1"/>
  <c r="G1531" i="1"/>
  <c r="H1531" i="1"/>
  <c r="D344" i="4"/>
  <c r="F345" i="4"/>
  <c r="G854" i="1"/>
  <c r="G856" i="1"/>
  <c r="H924" i="1"/>
  <c r="G924" i="1"/>
  <c r="H941" i="1"/>
  <c r="G960" i="1"/>
  <c r="G1016" i="1"/>
  <c r="G1024" i="1"/>
  <c r="H1053" i="1"/>
  <c r="G1053" i="1"/>
  <c r="H1117" i="1"/>
  <c r="G1117" i="1"/>
  <c r="H1123" i="1"/>
  <c r="G1123" i="1"/>
  <c r="H1147" i="1"/>
  <c r="H1157" i="1"/>
  <c r="G1157" i="1"/>
  <c r="H1181" i="1"/>
  <c r="H1187" i="1"/>
  <c r="H1195" i="1"/>
  <c r="H1197" i="1"/>
  <c r="H1204" i="1"/>
  <c r="G1212" i="1"/>
  <c r="G1216" i="1"/>
  <c r="G1238" i="1"/>
  <c r="H1254" i="1"/>
  <c r="G1256" i="1"/>
  <c r="H1314" i="1"/>
  <c r="G1314" i="1"/>
  <c r="G25" i="1"/>
  <c r="D245" i="5"/>
  <c r="F28" i="6"/>
  <c r="C1322" i="1"/>
  <c r="F39" i="6"/>
  <c r="C1333" i="1"/>
  <c r="G860" i="1"/>
  <c r="G892" i="1"/>
  <c r="G896" i="1"/>
  <c r="G902" i="1"/>
  <c r="G908" i="1"/>
  <c r="H908" i="1"/>
  <c r="H916" i="1"/>
  <c r="G916" i="1"/>
  <c r="H933" i="1"/>
  <c r="H964" i="1"/>
  <c r="G964" i="1"/>
  <c r="H1051" i="1"/>
  <c r="G1051" i="1"/>
  <c r="G1063" i="1"/>
  <c r="H1069" i="1"/>
  <c r="G1069" i="1"/>
  <c r="H1093" i="1"/>
  <c r="H1115" i="1"/>
  <c r="G1115" i="1"/>
  <c r="H1155" i="1"/>
  <c r="G1155" i="1"/>
  <c r="H1179" i="1"/>
  <c r="H1326" i="1"/>
  <c r="H1332" i="1"/>
  <c r="G1332" i="1"/>
  <c r="H1428" i="1"/>
  <c r="G1428" i="1"/>
  <c r="G1566" i="1"/>
  <c r="H1566" i="1"/>
  <c r="G1579" i="1"/>
  <c r="H1579" i="1"/>
  <c r="E78" i="5"/>
  <c r="D1056" i="1" s="1"/>
  <c r="D1057" i="1"/>
  <c r="H1057" i="1" s="1"/>
  <c r="G1342" i="1"/>
  <c r="H1342" i="1"/>
  <c r="H1346" i="1"/>
  <c r="G1346" i="1"/>
  <c r="G1352" i="1"/>
  <c r="H1362" i="1"/>
  <c r="H1410" i="1"/>
  <c r="G1410" i="1"/>
  <c r="H1422" i="1"/>
  <c r="G1422" i="1"/>
  <c r="G1433" i="1"/>
  <c r="H1433" i="1"/>
  <c r="H1445" i="1"/>
  <c r="G1522" i="1"/>
  <c r="H1522" i="1"/>
  <c r="E7" i="4"/>
  <c r="D3" i="1" s="1"/>
  <c r="F153" i="4"/>
  <c r="D459" i="4"/>
  <c r="G287" i="9"/>
  <c r="D146" i="5"/>
  <c r="D190" i="5"/>
  <c r="C1167" i="1" s="1"/>
  <c r="F191" i="5"/>
  <c r="E515" i="4"/>
  <c r="D509" i="1" s="1"/>
  <c r="H287" i="9"/>
  <c r="E146" i="5"/>
  <c r="D1124" i="1" s="1"/>
  <c r="G1228" i="1"/>
  <c r="G1240" i="1"/>
  <c r="G1246" i="1"/>
  <c r="G1258" i="1"/>
  <c r="H1340" i="1"/>
  <c r="G1340" i="1"/>
  <c r="H1414" i="1"/>
  <c r="G1414" i="1"/>
  <c r="H1420" i="1"/>
  <c r="G1420" i="1"/>
  <c r="G1430" i="1"/>
  <c r="H1430" i="1"/>
  <c r="E421" i="4"/>
  <c r="D415" i="1" s="1"/>
  <c r="H286" i="9"/>
  <c r="E87" i="5"/>
  <c r="D1065" i="1" s="1"/>
  <c r="G918" i="1"/>
  <c r="G926" i="1"/>
  <c r="G934" i="1"/>
  <c r="G942" i="1"/>
  <c r="G950" i="1"/>
  <c r="G958" i="1"/>
  <c r="G966" i="1"/>
  <c r="H972" i="1"/>
  <c r="G1022" i="1"/>
  <c r="G1040" i="1"/>
  <c r="G1064" i="1"/>
  <c r="G1094" i="1"/>
  <c r="G1120" i="1"/>
  <c r="G1150" i="1"/>
  <c r="G1182" i="1"/>
  <c r="G1190" i="1"/>
  <c r="G1206" i="1"/>
  <c r="G1218" i="1"/>
  <c r="G1230" i="1"/>
  <c r="H1252" i="1"/>
  <c r="H1264" i="1"/>
  <c r="G1272" i="1"/>
  <c r="G1281" i="1"/>
  <c r="G1290" i="1"/>
  <c r="G1300" i="1"/>
  <c r="H1424" i="1"/>
  <c r="H1447" i="1"/>
  <c r="I1447" i="1" s="1"/>
  <c r="J1447" i="1"/>
  <c r="H1467" i="1"/>
  <c r="G1467" i="1"/>
  <c r="H1541" i="1"/>
  <c r="G1541" i="1"/>
  <c r="F216" i="4"/>
  <c r="D215" i="4"/>
  <c r="F397" i="4"/>
  <c r="D396" i="4"/>
  <c r="F396" i="4" s="1"/>
  <c r="E643" i="4"/>
  <c r="D637" i="1" s="1"/>
  <c r="D421" i="4"/>
  <c r="C415" i="1" s="1"/>
  <c r="F422" i="4"/>
  <c r="C1376" i="1"/>
  <c r="F82" i="6"/>
  <c r="H909" i="1"/>
  <c r="G943" i="1"/>
  <c r="G951" i="1"/>
  <c r="G959" i="1"/>
  <c r="H980" i="1"/>
  <c r="G992" i="1"/>
  <c r="G1000" i="1"/>
  <c r="H1011" i="1"/>
  <c r="G1023" i="1"/>
  <c r="G1072" i="1"/>
  <c r="H1083" i="1"/>
  <c r="H1085" i="1"/>
  <c r="G1128" i="1"/>
  <c r="H1139" i="1"/>
  <c r="H1141" i="1"/>
  <c r="G1151" i="1"/>
  <c r="G1160" i="1"/>
  <c r="H1171" i="1"/>
  <c r="H1173" i="1"/>
  <c r="H1191" i="1"/>
  <c r="H1241" i="1"/>
  <c r="G1241" i="1"/>
  <c r="H1251" i="1"/>
  <c r="H1253" i="1"/>
  <c r="G1253" i="1"/>
  <c r="H1263" i="1"/>
  <c r="H1265" i="1"/>
  <c r="G1265" i="1"/>
  <c r="H1271" i="1"/>
  <c r="G1274" i="1"/>
  <c r="H1280" i="1"/>
  <c r="G1283" i="1"/>
  <c r="H1289" i="1"/>
  <c r="G1292" i="1"/>
  <c r="H1298" i="1"/>
  <c r="G1328" i="1"/>
  <c r="G1334" i="1"/>
  <c r="H1348" i="1"/>
  <c r="G1348" i="1"/>
  <c r="H1412" i="1"/>
  <c r="G1412" i="1"/>
  <c r="H1418" i="1"/>
  <c r="G1418" i="1"/>
  <c r="G1426" i="1"/>
  <c r="G1565" i="1"/>
  <c r="H1565" i="1"/>
  <c r="H1573" i="1"/>
  <c r="G1573" i="1"/>
  <c r="E311" i="4"/>
  <c r="D306" i="1" s="1"/>
  <c r="D118" i="5"/>
  <c r="F119" i="5"/>
  <c r="B71" i="9"/>
  <c r="E72" i="9"/>
  <c r="B72" i="9" s="1"/>
  <c r="E107" i="9"/>
  <c r="B107" i="9" s="1"/>
  <c r="B127" i="9"/>
  <c r="B148" i="9"/>
  <c r="E159" i="9"/>
  <c r="B159" i="9" s="1"/>
  <c r="B215" i="9"/>
  <c r="F236" i="9"/>
  <c r="B236" i="9" s="1"/>
  <c r="F253" i="9"/>
  <c r="G1248" i="1"/>
  <c r="G1260" i="1"/>
  <c r="G1439" i="1"/>
  <c r="H1513" i="1"/>
  <c r="G1513" i="1"/>
  <c r="G1533" i="1"/>
  <c r="H1533" i="1"/>
  <c r="G1549" i="1"/>
  <c r="H1549" i="1"/>
  <c r="F273" i="4"/>
  <c r="E459" i="4"/>
  <c r="D453" i="1" s="1"/>
  <c r="E625" i="4"/>
  <c r="D619" i="1" s="1"/>
  <c r="E134" i="5"/>
  <c r="D1112" i="1" s="1"/>
  <c r="D177" i="5"/>
  <c r="C1154" i="1" s="1"/>
  <c r="F180" i="5"/>
  <c r="D6" i="7"/>
  <c r="C1438" i="1"/>
  <c r="H1438" i="1" s="1"/>
  <c r="G1530" i="1"/>
  <c r="H1530" i="1"/>
  <c r="G278" i="9"/>
  <c r="E278" i="9" s="1"/>
  <c r="B278" i="9" s="1"/>
  <c r="G166" i="9"/>
  <c r="E166" i="9" s="1"/>
  <c r="B166" i="9" s="1"/>
  <c r="I10" i="9"/>
  <c r="E65" i="9"/>
  <c r="B65" i="9" s="1"/>
  <c r="B143" i="9"/>
  <c r="F260" i="9"/>
  <c r="B260" i="9" s="1"/>
  <c r="G1320" i="1"/>
  <c r="H1354" i="1"/>
  <c r="G1489" i="1"/>
  <c r="G1498" i="1"/>
  <c r="H1498" i="1"/>
  <c r="F23" i="4"/>
  <c r="H184" i="1"/>
  <c r="F244" i="4"/>
  <c r="F264" i="4"/>
  <c r="F402" i="4"/>
  <c r="E484" i="4"/>
  <c r="D478" i="1" s="1"/>
  <c r="E12" i="5"/>
  <c r="D990" i="1" s="1"/>
  <c r="E238" i="5"/>
  <c r="E6" i="7"/>
  <c r="E33" i="9"/>
  <c r="B33" i="9" s="1"/>
  <c r="E35" i="9"/>
  <c r="B35" i="9" s="1"/>
  <c r="B95" i="9"/>
  <c r="E96" i="9"/>
  <c r="B96" i="9" s="1"/>
  <c r="E98" i="9"/>
  <c r="E106" i="9"/>
  <c r="B106" i="9" s="1"/>
  <c r="B117" i="9"/>
  <c r="F223" i="9"/>
  <c r="B223" i="9" s="1"/>
  <c r="F229" i="9"/>
  <c r="B229" i="9" s="1"/>
  <c r="F231" i="9"/>
  <c r="B231" i="9" s="1"/>
  <c r="F266" i="9"/>
  <c r="B266" i="9" s="1"/>
  <c r="D625" i="4"/>
  <c r="F626" i="4"/>
  <c r="G286" i="9"/>
  <c r="E286" i="9" s="1"/>
  <c r="B286" i="9" s="1"/>
  <c r="E30" i="9"/>
  <c r="B30" i="9" s="1"/>
  <c r="E53" i="9"/>
  <c r="B53" i="9" s="1"/>
  <c r="E77" i="9"/>
  <c r="B77" i="9" s="1"/>
  <c r="E85" i="9"/>
  <c r="B85" i="9" s="1"/>
  <c r="E90" i="9"/>
  <c r="B90" i="9" s="1"/>
  <c r="E110" i="9"/>
  <c r="B110" i="9" s="1"/>
  <c r="E135" i="9"/>
  <c r="B135" i="9" s="1"/>
  <c r="B153" i="9"/>
  <c r="H1452" i="1"/>
  <c r="I1452" i="1" s="1"/>
  <c r="J1473" i="1"/>
  <c r="H1478" i="1"/>
  <c r="I1478" i="1" s="1"/>
  <c r="G1485" i="1"/>
  <c r="H1488" i="1"/>
  <c r="G1527" i="1"/>
  <c r="H1540" i="1"/>
  <c r="G1543" i="1"/>
  <c r="H1546" i="1"/>
  <c r="F107" i="4"/>
  <c r="F112" i="4"/>
  <c r="F300" i="4"/>
  <c r="F378" i="4"/>
  <c r="E580" i="4"/>
  <c r="D574" i="1" s="1"/>
  <c r="E142" i="9"/>
  <c r="B142" i="9" s="1"/>
  <c r="E38" i="7"/>
  <c r="E22" i="9"/>
  <c r="B22" i="9" s="1"/>
  <c r="E24" i="9"/>
  <c r="B24" i="9" s="1"/>
  <c r="E26" i="9"/>
  <c r="B26" i="9" s="1"/>
  <c r="E38" i="9"/>
  <c r="B38" i="9" s="1"/>
  <c r="E40" i="9"/>
  <c r="B40" i="9" s="1"/>
  <c r="E42" i="9"/>
  <c r="B42" i="9" s="1"/>
  <c r="E46" i="9"/>
  <c r="B46" i="9" s="1"/>
  <c r="E51" i="9"/>
  <c r="B51" i="9" s="1"/>
  <c r="E54" i="9"/>
  <c r="B54" i="9" s="1"/>
  <c r="E58" i="9"/>
  <c r="B58" i="9" s="1"/>
  <c r="E75" i="9"/>
  <c r="B75" i="9" s="1"/>
  <c r="E82" i="9"/>
  <c r="B82" i="9" s="1"/>
  <c r="E113" i="9"/>
  <c r="B113" i="9" s="1"/>
  <c r="E118" i="9"/>
  <c r="B118" i="9" s="1"/>
  <c r="E123" i="9"/>
  <c r="B123" i="9" s="1"/>
  <c r="E130" i="9"/>
  <c r="B130" i="9" s="1"/>
  <c r="E133" i="9"/>
  <c r="B133" i="9" s="1"/>
  <c r="E138" i="9"/>
  <c r="B138" i="9" s="1"/>
  <c r="E157" i="9"/>
  <c r="B157" i="9" s="1"/>
  <c r="F234" i="9"/>
  <c r="B234" i="9" s="1"/>
  <c r="F247" i="9"/>
  <c r="B247" i="9" s="1"/>
  <c r="F258" i="9"/>
  <c r="B258" i="9" s="1"/>
  <c r="B264" i="9"/>
  <c r="F271" i="9"/>
  <c r="B271" i="9" s="1"/>
  <c r="E149" i="9"/>
  <c r="B149" i="9" s="1"/>
  <c r="E154" i="9"/>
  <c r="B154" i="9" s="1"/>
  <c r="F227" i="9"/>
  <c r="B227" i="9" s="1"/>
  <c r="F238" i="9"/>
  <c r="B238" i="9" s="1"/>
  <c r="F240" i="9"/>
  <c r="B240" i="9" s="1"/>
  <c r="B242" i="9"/>
  <c r="F249" i="9"/>
  <c r="B249" i="9" s="1"/>
  <c r="F251" i="9"/>
  <c r="B251" i="9" s="1"/>
  <c r="F262" i="9"/>
  <c r="B262" i="9" s="1"/>
  <c r="F264" i="9"/>
  <c r="E89" i="9"/>
  <c r="B89" i="9" s="1"/>
  <c r="E136" i="9"/>
  <c r="B136" i="9" s="1"/>
  <c r="E141" i="9"/>
  <c r="B141" i="9" s="1"/>
  <c r="E150" i="9"/>
  <c r="B150" i="9" s="1"/>
  <c r="E155" i="9"/>
  <c r="B155" i="9" s="1"/>
  <c r="B221" i="9"/>
  <c r="F224" i="9"/>
  <c r="B224" i="9" s="1"/>
  <c r="F226" i="9"/>
  <c r="B226" i="9" s="1"/>
  <c r="F237" i="9"/>
  <c r="F239" i="9"/>
  <c r="B239" i="9" s="1"/>
  <c r="F250" i="9"/>
  <c r="B250" i="9" s="1"/>
  <c r="B256" i="9"/>
  <c r="F263" i="9"/>
  <c r="B263" i="9" s="1"/>
  <c r="E273" i="9"/>
  <c r="B273" i="9" s="1"/>
  <c r="G1449" i="1"/>
  <c r="D106" i="4"/>
  <c r="C102" i="1" s="1"/>
  <c r="F159" i="4"/>
  <c r="H347" i="1"/>
  <c r="D38" i="7"/>
  <c r="H1511" i="1"/>
  <c r="G1511" i="1"/>
  <c r="G1515" i="1"/>
  <c r="G1509" i="1"/>
  <c r="G1505" i="1"/>
  <c r="H1504" i="1"/>
  <c r="G1501" i="1"/>
  <c r="G1503" i="1"/>
  <c r="G1497" i="1"/>
  <c r="G1491" i="1"/>
  <c r="G1487" i="1"/>
  <c r="E284" i="9"/>
  <c r="B284" i="9" s="1"/>
  <c r="F216" i="9"/>
  <c r="B216" i="9" s="1"/>
  <c r="G1576" i="1"/>
  <c r="H1578" i="1"/>
  <c r="H1502" i="1"/>
  <c r="G1483" i="1"/>
  <c r="E68" i="9"/>
  <c r="B68" i="9" s="1"/>
  <c r="H812" i="1"/>
  <c r="G717" i="1"/>
  <c r="H714" i="1"/>
  <c r="E25" i="9"/>
  <c r="B25" i="9" s="1"/>
  <c r="G653" i="1"/>
  <c r="H648" i="1"/>
  <c r="E274" i="9"/>
  <c r="B274" i="9" s="1"/>
  <c r="H646" i="1"/>
  <c r="E21" i="9"/>
  <c r="B21" i="9" s="1"/>
  <c r="H644" i="1"/>
  <c r="C645" i="1"/>
  <c r="G490" i="1"/>
  <c r="H489" i="1"/>
  <c r="E101" i="9"/>
  <c r="B101" i="9" s="1"/>
  <c r="G489" i="1"/>
  <c r="H321" i="1"/>
  <c r="G295" i="1"/>
  <c r="F120" i="4"/>
  <c r="G118" i="1"/>
  <c r="H116" i="1"/>
  <c r="H117" i="1"/>
  <c r="G116" i="1"/>
  <c r="H113" i="1"/>
  <c r="G111" i="1"/>
  <c r="H111" i="1"/>
  <c r="H108" i="1"/>
  <c r="G108" i="1"/>
  <c r="G110" i="1"/>
  <c r="G90" i="1"/>
  <c r="G89" i="1"/>
  <c r="G88" i="1"/>
  <c r="H87" i="1"/>
  <c r="G60" i="1"/>
  <c r="F59" i="4"/>
  <c r="H57" i="1"/>
  <c r="G55" i="1"/>
  <c r="H56" i="1"/>
  <c r="E50" i="4"/>
  <c r="D46" i="1" s="1"/>
  <c r="H13" i="1"/>
  <c r="G14" i="1"/>
  <c r="F29" i="4"/>
  <c r="H19" i="1"/>
  <c r="H23" i="1"/>
  <c r="G9" i="1"/>
  <c r="H7" i="1"/>
  <c r="H6" i="1"/>
  <c r="G6" i="1"/>
  <c r="G4" i="1"/>
  <c r="H4" i="1"/>
  <c r="G5" i="1"/>
  <c r="G641" i="1"/>
  <c r="G631" i="1"/>
  <c r="H599" i="1"/>
  <c r="G599" i="1"/>
  <c r="H406" i="1"/>
  <c r="C412" i="1"/>
  <c r="C638" i="1"/>
  <c r="F417" i="4"/>
  <c r="G405" i="1"/>
  <c r="D643" i="4"/>
  <c r="H397" i="1"/>
  <c r="G401" i="1"/>
  <c r="G397" i="1"/>
  <c r="G388" i="1"/>
  <c r="G386" i="1"/>
  <c r="H388" i="1"/>
  <c r="H373" i="1"/>
  <c r="G373" i="1"/>
  <c r="F369" i="4"/>
  <c r="G364" i="1"/>
  <c r="H365" i="1"/>
  <c r="H364" i="1"/>
  <c r="G365" i="1"/>
  <c r="E363" i="4"/>
  <c r="D358" i="1" s="1"/>
  <c r="H359" i="1"/>
  <c r="G361" i="1"/>
  <c r="G359" i="1"/>
  <c r="G347" i="1"/>
  <c r="G240" i="1"/>
  <c r="D152" i="4"/>
  <c r="C148" i="1" s="1"/>
  <c r="D263" i="4"/>
  <c r="G266" i="1"/>
  <c r="G264" i="1"/>
  <c r="H270" i="1"/>
  <c r="G270" i="1"/>
  <c r="G255" i="1"/>
  <c r="C248" i="1"/>
  <c r="H248" i="1" s="1"/>
  <c r="F259" i="4"/>
  <c r="G256" i="1"/>
  <c r="E225" i="9"/>
  <c r="B225" i="9" s="1"/>
  <c r="H238" i="1"/>
  <c r="C236" i="1"/>
  <c r="H236" i="1" s="1"/>
  <c r="H237" i="1"/>
  <c r="E224" i="4"/>
  <c r="D220" i="1" s="1"/>
  <c r="H218" i="1"/>
  <c r="G217" i="1"/>
  <c r="H215" i="1"/>
  <c r="G218" i="1"/>
  <c r="H210" i="1"/>
  <c r="G210" i="1"/>
  <c r="C206" i="1"/>
  <c r="G206" i="1" s="1"/>
  <c r="H191" i="1"/>
  <c r="G189" i="1"/>
  <c r="G184" i="1"/>
  <c r="F188" i="4"/>
  <c r="H185" i="1"/>
  <c r="E45" i="9"/>
  <c r="B45" i="9" s="1"/>
  <c r="G182" i="1"/>
  <c r="E44" i="9"/>
  <c r="B44" i="9" s="1"/>
  <c r="H181" i="1"/>
  <c r="G180" i="1"/>
  <c r="F219" i="9"/>
  <c r="B219" i="9" s="1"/>
  <c r="F218" i="9"/>
  <c r="B218" i="9" s="1"/>
  <c r="H178" i="1"/>
  <c r="G178" i="1"/>
  <c r="G176" i="1"/>
  <c r="H175" i="1"/>
  <c r="F177" i="4"/>
  <c r="G173" i="1"/>
  <c r="G172" i="1"/>
  <c r="H170" i="1"/>
  <c r="G170" i="1"/>
  <c r="H169" i="1"/>
  <c r="G168" i="1"/>
  <c r="F169" i="4"/>
  <c r="E163" i="4"/>
  <c r="D159" i="1" s="1"/>
  <c r="D163" i="4"/>
  <c r="C159" i="1" s="1"/>
  <c r="G166" i="1"/>
  <c r="H165" i="1"/>
  <c r="G163" i="1"/>
  <c r="H160" i="1"/>
  <c r="G160" i="1"/>
  <c r="F164" i="4"/>
  <c r="G161" i="1"/>
  <c r="G158" i="1"/>
  <c r="H155" i="1"/>
  <c r="G157" i="1"/>
  <c r="G156" i="1"/>
  <c r="E39" i="9"/>
  <c r="B39" i="9" s="1"/>
  <c r="H154" i="1"/>
  <c r="G154" i="1"/>
  <c r="F217" i="9"/>
  <c r="B217" i="9" s="1"/>
  <c r="H149" i="1"/>
  <c r="F214" i="9"/>
  <c r="B214" i="9" s="1"/>
  <c r="H334" i="1"/>
  <c r="G334" i="1"/>
  <c r="H448" i="1"/>
  <c r="G448" i="1"/>
  <c r="H512" i="1"/>
  <c r="G512" i="1"/>
  <c r="H527" i="1"/>
  <c r="G527" i="1"/>
  <c r="G530" i="1"/>
  <c r="H530" i="1"/>
  <c r="G556" i="1"/>
  <c r="H556" i="1"/>
  <c r="G642" i="1"/>
  <c r="H642" i="1"/>
  <c r="G722" i="1"/>
  <c r="H722" i="1"/>
  <c r="G820" i="1"/>
  <c r="H820" i="1"/>
  <c r="G830" i="1"/>
  <c r="H830" i="1"/>
  <c r="G1538" i="1"/>
  <c r="H1538" i="1"/>
  <c r="H5" i="1"/>
  <c r="H21" i="1"/>
  <c r="H37" i="1"/>
  <c r="H49" i="1"/>
  <c r="H65" i="1"/>
  <c r="H89" i="1"/>
  <c r="H115" i="1"/>
  <c r="H125" i="1"/>
  <c r="H141" i="1"/>
  <c r="H157" i="1"/>
  <c r="H173" i="1"/>
  <c r="H189" i="1"/>
  <c r="H197" i="1"/>
  <c r="H213" i="1"/>
  <c r="H223" i="1"/>
  <c r="H239" i="1"/>
  <c r="H271" i="1"/>
  <c r="H305" i="1"/>
  <c r="H318" i="1"/>
  <c r="G318" i="1"/>
  <c r="H376" i="1"/>
  <c r="G379" i="1"/>
  <c r="H379" i="1"/>
  <c r="H382" i="1"/>
  <c r="G382" i="1"/>
  <c r="G418" i="1"/>
  <c r="H432" i="1"/>
  <c r="G432" i="1"/>
  <c r="H494" i="1"/>
  <c r="G494" i="1"/>
  <c r="G542" i="1"/>
  <c r="G688" i="1"/>
  <c r="H688" i="1"/>
  <c r="G808" i="1"/>
  <c r="H808" i="1"/>
  <c r="G117" i="1"/>
  <c r="G127" i="1"/>
  <c r="G143" i="1"/>
  <c r="G175" i="1"/>
  <c r="G191" i="1"/>
  <c r="G199" i="1"/>
  <c r="G215" i="1"/>
  <c r="G225" i="1"/>
  <c r="G241" i="1"/>
  <c r="G257" i="1"/>
  <c r="G273" i="1"/>
  <c r="H332" i="1"/>
  <c r="G332" i="1"/>
  <c r="G355" i="1"/>
  <c r="H355" i="1"/>
  <c r="G400" i="1"/>
  <c r="H416" i="1"/>
  <c r="G416" i="1"/>
  <c r="H464" i="1"/>
  <c r="G464" i="1"/>
  <c r="H524" i="1"/>
  <c r="G554" i="1"/>
  <c r="H554" i="1"/>
  <c r="G674" i="1"/>
  <c r="H674" i="1"/>
  <c r="H676" i="1"/>
  <c r="G708" i="1"/>
  <c r="H708" i="1"/>
  <c r="G788" i="1"/>
  <c r="H788" i="1"/>
  <c r="G798" i="1"/>
  <c r="H798" i="1"/>
  <c r="H930" i="1"/>
  <c r="G930" i="1"/>
  <c r="H955" i="1"/>
  <c r="G955" i="1"/>
  <c r="H969" i="1"/>
  <c r="G969" i="1"/>
  <c r="G7" i="1"/>
  <c r="H316" i="1"/>
  <c r="G316" i="1"/>
  <c r="H398" i="1"/>
  <c r="G398" i="1"/>
  <c r="H446" i="1"/>
  <c r="G446" i="1"/>
  <c r="G540" i="1"/>
  <c r="H540" i="1"/>
  <c r="G776" i="1"/>
  <c r="H776" i="1"/>
  <c r="G904" i="1"/>
  <c r="H904" i="1"/>
  <c r="H913" i="1"/>
  <c r="G913" i="1"/>
  <c r="G67" i="1"/>
  <c r="G91" i="1"/>
  <c r="G313" i="1"/>
  <c r="G395" i="1"/>
  <c r="H395" i="1"/>
  <c r="H15" i="1"/>
  <c r="G19" i="1"/>
  <c r="H31" i="1"/>
  <c r="G35" i="1"/>
  <c r="G47" i="1"/>
  <c r="H59" i="1"/>
  <c r="G63" i="1"/>
  <c r="H75" i="1"/>
  <c r="H83" i="1"/>
  <c r="G87" i="1"/>
  <c r="H99" i="1"/>
  <c r="H109" i="1"/>
  <c r="G113" i="1"/>
  <c r="G123" i="1"/>
  <c r="G139" i="1"/>
  <c r="H151" i="1"/>
  <c r="G155" i="1"/>
  <c r="H167" i="1"/>
  <c r="G171" i="1"/>
  <c r="H183" i="1"/>
  <c r="G195" i="1"/>
  <c r="H207" i="1"/>
  <c r="G221" i="1"/>
  <c r="H233" i="1"/>
  <c r="G237" i="1"/>
  <c r="H249" i="1"/>
  <c r="G253" i="1"/>
  <c r="H265" i="1"/>
  <c r="G269" i="1"/>
  <c r="H281" i="1"/>
  <c r="H289" i="1"/>
  <c r="H299" i="1"/>
  <c r="G303" i="1"/>
  <c r="H309" i="1"/>
  <c r="G327" i="1"/>
  <c r="H341" i="1"/>
  <c r="G341" i="1"/>
  <c r="H350" i="1"/>
  <c r="G350" i="1"/>
  <c r="G352" i="1"/>
  <c r="H368" i="1"/>
  <c r="G371" i="1"/>
  <c r="H371" i="1"/>
  <c r="H374" i="1"/>
  <c r="G374" i="1"/>
  <c r="H430" i="1"/>
  <c r="G430" i="1"/>
  <c r="G441" i="1"/>
  <c r="H443" i="1"/>
  <c r="H480" i="1"/>
  <c r="G480" i="1"/>
  <c r="G586" i="1"/>
  <c r="H586" i="1"/>
  <c r="G672" i="1"/>
  <c r="H672" i="1"/>
  <c r="G706" i="1"/>
  <c r="H706" i="1"/>
  <c r="G756" i="1"/>
  <c r="H756" i="1"/>
  <c r="G766" i="1"/>
  <c r="H766" i="1"/>
  <c r="G884" i="1"/>
  <c r="H884" i="1"/>
  <c r="G894" i="1"/>
  <c r="H894" i="1"/>
  <c r="H535" i="1"/>
  <c r="G535" i="1"/>
  <c r="G538" i="1"/>
  <c r="H538" i="1"/>
  <c r="G572" i="1"/>
  <c r="H572" i="1"/>
  <c r="G658" i="1"/>
  <c r="H658" i="1"/>
  <c r="G744" i="1"/>
  <c r="H744" i="1"/>
  <c r="G872" i="1"/>
  <c r="H872" i="1"/>
  <c r="H325" i="1"/>
  <c r="G325" i="1"/>
  <c r="G425" i="1"/>
  <c r="H425" i="1"/>
  <c r="H462" i="1"/>
  <c r="G462" i="1"/>
  <c r="H11" i="1"/>
  <c r="H27" i="1"/>
  <c r="H43" i="1"/>
  <c r="H55" i="1"/>
  <c r="H71" i="1"/>
  <c r="H95" i="1"/>
  <c r="H105" i="1"/>
  <c r="H131" i="1"/>
  <c r="H163" i="1"/>
  <c r="H179" i="1"/>
  <c r="H203" i="1"/>
  <c r="H219" i="1"/>
  <c r="H229" i="1"/>
  <c r="H245" i="1"/>
  <c r="H261" i="1"/>
  <c r="H277" i="1"/>
  <c r="H295" i="1"/>
  <c r="H336" i="1"/>
  <c r="H348" i="1"/>
  <c r="G348" i="1"/>
  <c r="H384" i="1"/>
  <c r="G387" i="1"/>
  <c r="H387" i="1"/>
  <c r="H390" i="1"/>
  <c r="G390" i="1"/>
  <c r="G411" i="1"/>
  <c r="H411" i="1"/>
  <c r="G439" i="1"/>
  <c r="H439" i="1"/>
  <c r="H496" i="1"/>
  <c r="G496" i="1"/>
  <c r="G558" i="1"/>
  <c r="G704" i="1"/>
  <c r="H704" i="1"/>
  <c r="G724" i="1"/>
  <c r="H724" i="1"/>
  <c r="G734" i="1"/>
  <c r="H734" i="1"/>
  <c r="G852" i="1"/>
  <c r="H852" i="1"/>
  <c r="G862" i="1"/>
  <c r="H862" i="1"/>
  <c r="H323" i="1"/>
  <c r="G323" i="1"/>
  <c r="G23" i="1"/>
  <c r="G39" i="1"/>
  <c r="G51" i="1"/>
  <c r="H9" i="1"/>
  <c r="G13" i="1"/>
  <c r="H25" i="1"/>
  <c r="G29" i="1"/>
  <c r="H41" i="1"/>
  <c r="G45" i="1"/>
  <c r="H53" i="1"/>
  <c r="G57" i="1"/>
  <c r="H69" i="1"/>
  <c r="G73" i="1"/>
  <c r="G81" i="1"/>
  <c r="H93" i="1"/>
  <c r="G97" i="1"/>
  <c r="H103" i="1"/>
  <c r="G107" i="1"/>
  <c r="H119" i="1"/>
  <c r="H129" i="1"/>
  <c r="G133" i="1"/>
  <c r="H145" i="1"/>
  <c r="G149" i="1"/>
  <c r="H161" i="1"/>
  <c r="G165" i="1"/>
  <c r="H177" i="1"/>
  <c r="G181" i="1"/>
  <c r="H201" i="1"/>
  <c r="G205" i="1"/>
  <c r="H217" i="1"/>
  <c r="H227" i="1"/>
  <c r="G231" i="1"/>
  <c r="H243" i="1"/>
  <c r="G247" i="1"/>
  <c r="G263" i="1"/>
  <c r="H275" i="1"/>
  <c r="G279" i="1"/>
  <c r="G297" i="1"/>
  <c r="G307" i="1"/>
  <c r="H320" i="1"/>
  <c r="H360" i="1"/>
  <c r="G363" i="1"/>
  <c r="H363" i="1"/>
  <c r="H366" i="1"/>
  <c r="G366" i="1"/>
  <c r="G423" i="1"/>
  <c r="H423" i="1"/>
  <c r="G450" i="1"/>
  <c r="G514" i="1"/>
  <c r="G570" i="1"/>
  <c r="H570" i="1"/>
  <c r="H632" i="1"/>
  <c r="G632" i="1"/>
  <c r="G656" i="1"/>
  <c r="H656" i="1"/>
  <c r="G690" i="1"/>
  <c r="H690" i="1"/>
  <c r="H692" i="1"/>
  <c r="G840" i="1"/>
  <c r="H840" i="1"/>
  <c r="G730" i="1"/>
  <c r="H730" i="1"/>
  <c r="G762" i="1"/>
  <c r="H762" i="1"/>
  <c r="G794" i="1"/>
  <c r="H794" i="1"/>
  <c r="G826" i="1"/>
  <c r="H826" i="1"/>
  <c r="G858" i="1"/>
  <c r="H858" i="1"/>
  <c r="G890" i="1"/>
  <c r="H890" i="1"/>
  <c r="H963" i="1"/>
  <c r="G963" i="1"/>
  <c r="H1010" i="1"/>
  <c r="G1010" i="1"/>
  <c r="H1058" i="1"/>
  <c r="G1058" i="1"/>
  <c r="H1105" i="1"/>
  <c r="G1105" i="1"/>
  <c r="H1185" i="1"/>
  <c r="G1185" i="1"/>
  <c r="H1343" i="1"/>
  <c r="G1343" i="1"/>
  <c r="H720" i="1"/>
  <c r="G740" i="1"/>
  <c r="H740" i="1"/>
  <c r="G772" i="1"/>
  <c r="H772" i="1"/>
  <c r="G804" i="1"/>
  <c r="H804" i="1"/>
  <c r="G836" i="1"/>
  <c r="H836" i="1"/>
  <c r="G868" i="1"/>
  <c r="H868" i="1"/>
  <c r="G900" i="1"/>
  <c r="H900" i="1"/>
  <c r="H921" i="1"/>
  <c r="G921" i="1"/>
  <c r="G935" i="1"/>
  <c r="H939" i="1"/>
  <c r="G939" i="1"/>
  <c r="H946" i="1"/>
  <c r="G946" i="1"/>
  <c r="H993" i="1"/>
  <c r="G993" i="1"/>
  <c r="H1089" i="1"/>
  <c r="G1089" i="1"/>
  <c r="H1106" i="1"/>
  <c r="G1106" i="1"/>
  <c r="H1113" i="1"/>
  <c r="G1113" i="1"/>
  <c r="H1130" i="1"/>
  <c r="G1130" i="1"/>
  <c r="H1162" i="1"/>
  <c r="G1162" i="1"/>
  <c r="H938" i="1"/>
  <c r="G938" i="1"/>
  <c r="H1129" i="1"/>
  <c r="G1129" i="1"/>
  <c r="H1146" i="1"/>
  <c r="G1146" i="1"/>
  <c r="G314" i="1"/>
  <c r="H326" i="1"/>
  <c r="G330" i="1"/>
  <c r="H342" i="1"/>
  <c r="H353" i="1"/>
  <c r="H361" i="1"/>
  <c r="H369" i="1"/>
  <c r="H377" i="1"/>
  <c r="H385" i="1"/>
  <c r="H393" i="1"/>
  <c r="H401" i="1"/>
  <c r="H421" i="1"/>
  <c r="H437" i="1"/>
  <c r="G525" i="1"/>
  <c r="G533" i="1"/>
  <c r="G548" i="1"/>
  <c r="H552" i="1"/>
  <c r="G564" i="1"/>
  <c r="H568" i="1"/>
  <c r="G580" i="1"/>
  <c r="H584" i="1"/>
  <c r="H654" i="1"/>
  <c r="H670" i="1"/>
  <c r="H686" i="1"/>
  <c r="H702" i="1"/>
  <c r="H718" i="1"/>
  <c r="G1007" i="1"/>
  <c r="H1066" i="1"/>
  <c r="G1066" i="1"/>
  <c r="H1137" i="1"/>
  <c r="G1137" i="1"/>
  <c r="H324" i="1"/>
  <c r="H340" i="1"/>
  <c r="H354" i="1"/>
  <c r="H362" i="1"/>
  <c r="H370" i="1"/>
  <c r="H378" i="1"/>
  <c r="H386" i="1"/>
  <c r="H394" i="1"/>
  <c r="G526" i="1"/>
  <c r="G534" i="1"/>
  <c r="G546" i="1"/>
  <c r="G578" i="1"/>
  <c r="H922" i="1"/>
  <c r="G922" i="1"/>
  <c r="H929" i="1"/>
  <c r="G929" i="1"/>
  <c r="H947" i="1"/>
  <c r="G947" i="1"/>
  <c r="H994" i="1"/>
  <c r="G994" i="1"/>
  <c r="H1001" i="1"/>
  <c r="G1001" i="1"/>
  <c r="H1018" i="1"/>
  <c r="G1018" i="1"/>
  <c r="H322" i="1"/>
  <c r="H338" i="1"/>
  <c r="G544" i="1"/>
  <c r="G560" i="1"/>
  <c r="G576" i="1"/>
  <c r="G746" i="1"/>
  <c r="H746" i="1"/>
  <c r="G778" i="1"/>
  <c r="H778" i="1"/>
  <c r="G810" i="1"/>
  <c r="H810" i="1"/>
  <c r="G842" i="1"/>
  <c r="H842" i="1"/>
  <c r="G874" i="1"/>
  <c r="H874" i="1"/>
  <c r="G906" i="1"/>
  <c r="H906" i="1"/>
  <c r="H987" i="1"/>
  <c r="G987" i="1"/>
  <c r="H736" i="1"/>
  <c r="H752" i="1"/>
  <c r="H768" i="1"/>
  <c r="H784" i="1"/>
  <c r="H800" i="1"/>
  <c r="H816" i="1"/>
  <c r="H832" i="1"/>
  <c r="H848" i="1"/>
  <c r="H864" i="1"/>
  <c r="H880" i="1"/>
  <c r="H896" i="1"/>
  <c r="G911" i="1"/>
  <c r="G931" i="1"/>
  <c r="H945" i="1"/>
  <c r="G945" i="1"/>
  <c r="H962" i="1"/>
  <c r="G962" i="1"/>
  <c r="G975" i="1"/>
  <c r="H1017" i="1"/>
  <c r="G1017" i="1"/>
  <c r="H1034" i="1"/>
  <c r="G1034" i="1"/>
  <c r="H1082" i="1"/>
  <c r="G1082" i="1"/>
  <c r="G1095" i="1"/>
  <c r="G1119" i="1"/>
  <c r="H1161" i="1"/>
  <c r="G1161" i="1"/>
  <c r="H1178" i="1"/>
  <c r="G1178" i="1"/>
  <c r="G1303" i="1"/>
  <c r="H1303" i="1"/>
  <c r="G1360" i="1"/>
  <c r="H1360" i="1"/>
  <c r="G919" i="1"/>
  <c r="H953" i="1"/>
  <c r="G953" i="1"/>
  <c r="H970" i="1"/>
  <c r="G970" i="1"/>
  <c r="G983" i="1"/>
  <c r="H1025" i="1"/>
  <c r="G1025" i="1"/>
  <c r="H1042" i="1"/>
  <c r="G1042" i="1"/>
  <c r="H1049" i="1"/>
  <c r="G1049" i="1"/>
  <c r="H1073" i="1"/>
  <c r="G1073" i="1"/>
  <c r="H1090" i="1"/>
  <c r="G1090" i="1"/>
  <c r="G1103" i="1"/>
  <c r="H1114" i="1"/>
  <c r="G1114" i="1"/>
  <c r="G1127" i="1"/>
  <c r="H1169" i="1"/>
  <c r="G1169" i="1"/>
  <c r="H1186" i="1"/>
  <c r="G1186" i="1"/>
  <c r="H977" i="1"/>
  <c r="G977" i="1"/>
  <c r="H1002" i="1"/>
  <c r="G1002" i="1"/>
  <c r="H1121" i="1"/>
  <c r="G1121" i="1"/>
  <c r="H1138" i="1"/>
  <c r="G1138" i="1"/>
  <c r="H1193" i="1"/>
  <c r="G1193" i="1"/>
  <c r="H1338" i="1"/>
  <c r="G1338" i="1"/>
  <c r="H1558" i="1"/>
  <c r="G1558" i="1"/>
  <c r="H726" i="1"/>
  <c r="H742" i="1"/>
  <c r="H758" i="1"/>
  <c r="H774" i="1"/>
  <c r="H790" i="1"/>
  <c r="H806" i="1"/>
  <c r="H822" i="1"/>
  <c r="H838" i="1"/>
  <c r="H854" i="1"/>
  <c r="H870" i="1"/>
  <c r="H886" i="1"/>
  <c r="H902" i="1"/>
  <c r="G923" i="1"/>
  <c r="H937" i="1"/>
  <c r="G937" i="1"/>
  <c r="H954" i="1"/>
  <c r="G954" i="1"/>
  <c r="G967" i="1"/>
  <c r="G995" i="1"/>
  <c r="H1009" i="1"/>
  <c r="G1009" i="1"/>
  <c r="H1026" i="1"/>
  <c r="G1026" i="1"/>
  <c r="G1039" i="1"/>
  <c r="H1050" i="1"/>
  <c r="G1050" i="1"/>
  <c r="H1074" i="1"/>
  <c r="G1074" i="1"/>
  <c r="G1087" i="1"/>
  <c r="H1145" i="1"/>
  <c r="G1145" i="1"/>
  <c r="H1170" i="1"/>
  <c r="G1170" i="1"/>
  <c r="H1305" i="1"/>
  <c r="G1305" i="1"/>
  <c r="H1308" i="1"/>
  <c r="G1308" i="1"/>
  <c r="H914" i="1"/>
  <c r="G914" i="1"/>
  <c r="G927" i="1"/>
  <c r="H961" i="1"/>
  <c r="G961" i="1"/>
  <c r="H978" i="1"/>
  <c r="G978" i="1"/>
  <c r="G999" i="1"/>
  <c r="H1033" i="1"/>
  <c r="G1033" i="1"/>
  <c r="H1081" i="1"/>
  <c r="G1081" i="1"/>
  <c r="H1098" i="1"/>
  <c r="G1098" i="1"/>
  <c r="G1111" i="1"/>
  <c r="H1122" i="1"/>
  <c r="G1122" i="1"/>
  <c r="G1135" i="1"/>
  <c r="H1177" i="1"/>
  <c r="G1177" i="1"/>
  <c r="H1194" i="1"/>
  <c r="G1194" i="1"/>
  <c r="G1191" i="1"/>
  <c r="G1199" i="1"/>
  <c r="H1312" i="1"/>
  <c r="H1325" i="1"/>
  <c r="G1325" i="1"/>
  <c r="H1367" i="1"/>
  <c r="G1367" i="1"/>
  <c r="H1375" i="1"/>
  <c r="G1375" i="1"/>
  <c r="H1391" i="1"/>
  <c r="G1391" i="1"/>
  <c r="H1399" i="1"/>
  <c r="G1399" i="1"/>
  <c r="H1407" i="1"/>
  <c r="G1407" i="1"/>
  <c r="H1526" i="1"/>
  <c r="G1526" i="1"/>
  <c r="H912" i="1"/>
  <c r="H920" i="1"/>
  <c r="H928" i="1"/>
  <c r="H936" i="1"/>
  <c r="H944" i="1"/>
  <c r="H952" i="1"/>
  <c r="H960" i="1"/>
  <c r="H968" i="1"/>
  <c r="H976" i="1"/>
  <c r="H992" i="1"/>
  <c r="H1000" i="1"/>
  <c r="H1008" i="1"/>
  <c r="H1016" i="1"/>
  <c r="H1024" i="1"/>
  <c r="H1032" i="1"/>
  <c r="H1040" i="1"/>
  <c r="H1064" i="1"/>
  <c r="H1072" i="1"/>
  <c r="H1080" i="1"/>
  <c r="H1088" i="1"/>
  <c r="H1128" i="1"/>
  <c r="H1136" i="1"/>
  <c r="H1144" i="1"/>
  <c r="H1160" i="1"/>
  <c r="H1168" i="1"/>
  <c r="H1176" i="1"/>
  <c r="H1192" i="1"/>
  <c r="H1200" i="1"/>
  <c r="H1313" i="1"/>
  <c r="G1313" i="1"/>
  <c r="H1316" i="1"/>
  <c r="G1316" i="1"/>
  <c r="H1339" i="1"/>
  <c r="G1339" i="1"/>
  <c r="J1451" i="1"/>
  <c r="H1451" i="1"/>
  <c r="G1451" i="1"/>
  <c r="H1335" i="1"/>
  <c r="G1335" i="1"/>
  <c r="H1349" i="1"/>
  <c r="G1349" i="1"/>
  <c r="H1359" i="1"/>
  <c r="G1359" i="1"/>
  <c r="H1365" i="1"/>
  <c r="G1365" i="1"/>
  <c r="H1373" i="1"/>
  <c r="G1373" i="1"/>
  <c r="H1381" i="1"/>
  <c r="G1381" i="1"/>
  <c r="H1389" i="1"/>
  <c r="G1389" i="1"/>
  <c r="H1397" i="1"/>
  <c r="G1397" i="1"/>
  <c r="H1405" i="1"/>
  <c r="G1405" i="1"/>
  <c r="H1425" i="1"/>
  <c r="G1425" i="1"/>
  <c r="H1574" i="1"/>
  <c r="G1574" i="1"/>
  <c r="H910" i="1"/>
  <c r="H918" i="1"/>
  <c r="H926" i="1"/>
  <c r="H934" i="1"/>
  <c r="H942" i="1"/>
  <c r="H950" i="1"/>
  <c r="H958" i="1"/>
  <c r="H966" i="1"/>
  <c r="H974" i="1"/>
  <c r="H982" i="1"/>
  <c r="H998" i="1"/>
  <c r="H1006" i="1"/>
  <c r="H1014" i="1"/>
  <c r="H1022" i="1"/>
  <c r="H1038" i="1"/>
  <c r="H1054" i="1"/>
  <c r="H1062" i="1"/>
  <c r="H1070" i="1"/>
  <c r="H1078" i="1"/>
  <c r="H1086" i="1"/>
  <c r="H1094" i="1"/>
  <c r="H1102" i="1"/>
  <c r="H1110" i="1"/>
  <c r="H1118" i="1"/>
  <c r="H1126" i="1"/>
  <c r="H1134" i="1"/>
  <c r="H1142" i="1"/>
  <c r="H1150" i="1"/>
  <c r="H1158" i="1"/>
  <c r="H1166" i="1"/>
  <c r="H1174" i="1"/>
  <c r="H1182" i="1"/>
  <c r="H1190" i="1"/>
  <c r="H1198" i="1"/>
  <c r="H1317" i="1"/>
  <c r="G1317" i="1"/>
  <c r="H1409" i="1"/>
  <c r="G1409" i="1"/>
  <c r="H1417" i="1"/>
  <c r="G1417" i="1"/>
  <c r="H1512" i="1"/>
  <c r="G1512" i="1"/>
  <c r="G1570" i="1"/>
  <c r="H1570" i="1"/>
  <c r="H996" i="1"/>
  <c r="H1004" i="1"/>
  <c r="H1012" i="1"/>
  <c r="H1020" i="1"/>
  <c r="H1028" i="1"/>
  <c r="H1036" i="1"/>
  <c r="H1044" i="1"/>
  <c r="H1052" i="1"/>
  <c r="H1060" i="1"/>
  <c r="H1068" i="1"/>
  <c r="H1076" i="1"/>
  <c r="H1084" i="1"/>
  <c r="H1092" i="1"/>
  <c r="H1100" i="1"/>
  <c r="H1108" i="1"/>
  <c r="H1116" i="1"/>
  <c r="H1132" i="1"/>
  <c r="H1140" i="1"/>
  <c r="H1156" i="1"/>
  <c r="H1164" i="1"/>
  <c r="H1172" i="1"/>
  <c r="H1180" i="1"/>
  <c r="H1188" i="1"/>
  <c r="H1196" i="1"/>
  <c r="H1320" i="1"/>
  <c r="G1554" i="1"/>
  <c r="H1554" i="1"/>
  <c r="H911" i="1"/>
  <c r="H919" i="1"/>
  <c r="H927" i="1"/>
  <c r="H935" i="1"/>
  <c r="H943" i="1"/>
  <c r="H951" i="1"/>
  <c r="H959" i="1"/>
  <c r="H967" i="1"/>
  <c r="H975" i="1"/>
  <c r="H983" i="1"/>
  <c r="H991" i="1"/>
  <c r="H999" i="1"/>
  <c r="H1007" i="1"/>
  <c r="H1015" i="1"/>
  <c r="H1031" i="1"/>
  <c r="H1039" i="1"/>
  <c r="H1047" i="1"/>
  <c r="H1055" i="1"/>
  <c r="H1063" i="1"/>
  <c r="H1071" i="1"/>
  <c r="H1079" i="1"/>
  <c r="H1087" i="1"/>
  <c r="H1095" i="1"/>
  <c r="H1103" i="1"/>
  <c r="H1111" i="1"/>
  <c r="H1119" i="1"/>
  <c r="H1127" i="1"/>
  <c r="H1135" i="1"/>
  <c r="H1143" i="1"/>
  <c r="H1151" i="1"/>
  <c r="H1159" i="1"/>
  <c r="H1309" i="1"/>
  <c r="G1309" i="1"/>
  <c r="H1321" i="1"/>
  <c r="G1321" i="1"/>
  <c r="H1324" i="1"/>
  <c r="G1324" i="1"/>
  <c r="H1337" i="1"/>
  <c r="G1337" i="1"/>
  <c r="H1351" i="1"/>
  <c r="G1351" i="1"/>
  <c r="H1357" i="1"/>
  <c r="G1357" i="1"/>
  <c r="H1542" i="1"/>
  <c r="G1542" i="1"/>
  <c r="H1331" i="1"/>
  <c r="G1331" i="1"/>
  <c r="G1336" i="1"/>
  <c r="H1345" i="1"/>
  <c r="G1345" i="1"/>
  <c r="G1350" i="1"/>
  <c r="H1353" i="1"/>
  <c r="G1353" i="1"/>
  <c r="G1358" i="1"/>
  <c r="H1361" i="1"/>
  <c r="G1361" i="1"/>
  <c r="H1377" i="1"/>
  <c r="G1377" i="1"/>
  <c r="H1385" i="1"/>
  <c r="G1385" i="1"/>
  <c r="H1393" i="1"/>
  <c r="G1393" i="1"/>
  <c r="J1460" i="1"/>
  <c r="H1460" i="1"/>
  <c r="G1460" i="1"/>
  <c r="H1315" i="1"/>
  <c r="G1315" i="1"/>
  <c r="H1323" i="1"/>
  <c r="G1323" i="1"/>
  <c r="H1415" i="1"/>
  <c r="G1415" i="1"/>
  <c r="J1472" i="1"/>
  <c r="H1472" i="1"/>
  <c r="G1472" i="1"/>
  <c r="G1516" i="1"/>
  <c r="H1516" i="1"/>
  <c r="H1539" i="1"/>
  <c r="G1539" i="1"/>
  <c r="H1555" i="1"/>
  <c r="G1555" i="1"/>
  <c r="H1571" i="1"/>
  <c r="G1571" i="1"/>
  <c r="H1458" i="1"/>
  <c r="J1458" i="1"/>
  <c r="G1458" i="1"/>
  <c r="D7" i="4"/>
  <c r="F8" i="4"/>
  <c r="H1413" i="1"/>
  <c r="G1413" i="1"/>
  <c r="H1421" i="1"/>
  <c r="G1421" i="1"/>
  <c r="G1441" i="1"/>
  <c r="J1441" i="1"/>
  <c r="J1443" i="1"/>
  <c r="H1443" i="1"/>
  <c r="G1443" i="1"/>
  <c r="G1463" i="1"/>
  <c r="I1463" i="1" s="1"/>
  <c r="H1465" i="1"/>
  <c r="J1465" i="1"/>
  <c r="G1465" i="1"/>
  <c r="H1470" i="1"/>
  <c r="G1470" i="1"/>
  <c r="J1477" i="1"/>
  <c r="H1477" i="1"/>
  <c r="G1477" i="1"/>
  <c r="G1496" i="1"/>
  <c r="G1500" i="1"/>
  <c r="H1500" i="1"/>
  <c r="H1523" i="1"/>
  <c r="G1523" i="1"/>
  <c r="H1532" i="1"/>
  <c r="H1548" i="1"/>
  <c r="H1564" i="1"/>
  <c r="H1580" i="1"/>
  <c r="F91" i="4"/>
  <c r="D82" i="4"/>
  <c r="F50" i="6"/>
  <c r="D35" i="6"/>
  <c r="H1311" i="1"/>
  <c r="G1311" i="1"/>
  <c r="H1319" i="1"/>
  <c r="G1319" i="1"/>
  <c r="H1327" i="1"/>
  <c r="G1327" i="1"/>
  <c r="H1341" i="1"/>
  <c r="G1341" i="1"/>
  <c r="C1344" i="1"/>
  <c r="H1411" i="1"/>
  <c r="G1411" i="1"/>
  <c r="H1419" i="1"/>
  <c r="G1419" i="1"/>
  <c r="H1427" i="1"/>
  <c r="G1427" i="1"/>
  <c r="H1441" i="1"/>
  <c r="G1446" i="1"/>
  <c r="H1448" i="1"/>
  <c r="J1448" i="1"/>
  <c r="G1448" i="1"/>
  <c r="J1468" i="1"/>
  <c r="H1468" i="1"/>
  <c r="I1468" i="1" s="1"/>
  <c r="H1475" i="1"/>
  <c r="G1475" i="1"/>
  <c r="G1480" i="1"/>
  <c r="H1490" i="1"/>
  <c r="H1529" i="1"/>
  <c r="G1529" i="1"/>
  <c r="H1545" i="1"/>
  <c r="G1545" i="1"/>
  <c r="H1561" i="1"/>
  <c r="G1561" i="1"/>
  <c r="H1577" i="1"/>
  <c r="G1577" i="1"/>
  <c r="D50" i="4"/>
  <c r="D114" i="6"/>
  <c r="F115" i="6"/>
  <c r="H1333" i="1"/>
  <c r="G1333" i="1"/>
  <c r="H1347" i="1"/>
  <c r="G1347" i="1"/>
  <c r="H1355" i="1"/>
  <c r="G1355" i="1"/>
  <c r="H1363" i="1"/>
  <c r="G1363" i="1"/>
  <c r="H1371" i="1"/>
  <c r="G1371" i="1"/>
  <c r="H1379" i="1"/>
  <c r="G1379" i="1"/>
  <c r="H1387" i="1"/>
  <c r="G1387" i="1"/>
  <c r="H1395" i="1"/>
  <c r="G1395" i="1"/>
  <c r="H1403" i="1"/>
  <c r="G1403" i="1"/>
  <c r="J1455" i="1"/>
  <c r="H1455" i="1"/>
  <c r="G1455" i="1"/>
  <c r="G1484" i="1"/>
  <c r="H1484" i="1"/>
  <c r="F391" i="4"/>
  <c r="D363" i="4"/>
  <c r="D1299" i="1"/>
  <c r="G1440" i="1"/>
  <c r="J1450" i="1"/>
  <c r="J1462" i="1"/>
  <c r="H1462" i="1"/>
  <c r="J1467" i="1"/>
  <c r="J1478" i="1"/>
  <c r="D124" i="4"/>
  <c r="F125" i="4"/>
  <c r="D196" i="4"/>
  <c r="F197" i="4"/>
  <c r="F190" i="5"/>
  <c r="J1445" i="1"/>
  <c r="G1445" i="1"/>
  <c r="J1476" i="1"/>
  <c r="J1479" i="1"/>
  <c r="H1479" i="1"/>
  <c r="E196" i="4"/>
  <c r="D192" i="1" s="1"/>
  <c r="D134" i="5"/>
  <c r="F135" i="5"/>
  <c r="E106" i="4"/>
  <c r="D102" i="1" s="1"/>
  <c r="D593" i="4"/>
  <c r="F594" i="4"/>
  <c r="G172" i="9"/>
  <c r="E172" i="9" s="1"/>
  <c r="B172" i="9" s="1"/>
  <c r="J1459" i="1"/>
  <c r="H1459" i="1"/>
  <c r="I1459" i="1" s="1"/>
  <c r="G1444" i="1"/>
  <c r="I1444" i="1" s="1"/>
  <c r="J1446" i="1"/>
  <c r="J1449" i="1"/>
  <c r="H1449" i="1"/>
  <c r="I1449" i="1" s="1"/>
  <c r="J1463" i="1"/>
  <c r="J1466" i="1"/>
  <c r="H1466" i="1"/>
  <c r="G1471" i="1"/>
  <c r="I1471" i="1" s="1"/>
  <c r="H1492" i="1"/>
  <c r="H1508" i="1"/>
  <c r="G1521" i="1"/>
  <c r="G1537" i="1"/>
  <c r="G1553" i="1"/>
  <c r="G1569" i="1"/>
  <c r="D139" i="4"/>
  <c r="F140" i="4"/>
  <c r="D224" i="4"/>
  <c r="F326" i="4"/>
  <c r="D311" i="4"/>
  <c r="E82" i="4"/>
  <c r="D78" i="1" s="1"/>
  <c r="D529" i="4"/>
  <c r="E593" i="4"/>
  <c r="D587" i="1" s="1"/>
  <c r="D5" i="6"/>
  <c r="D24" i="8"/>
  <c r="C1499" i="1" s="1"/>
  <c r="F69" i="5"/>
  <c r="D129" i="6"/>
  <c r="F130" i="6"/>
  <c r="D299" i="4"/>
  <c r="E529" i="4"/>
  <c r="F236" i="4"/>
  <c r="D351" i="4"/>
  <c r="F352" i="4"/>
  <c r="F495" i="4"/>
  <c r="D484" i="4"/>
  <c r="E351" i="4"/>
  <c r="D78" i="5"/>
  <c r="F79" i="5"/>
  <c r="E206" i="5"/>
  <c r="G182" i="9"/>
  <c r="E182" i="9" s="1"/>
  <c r="B182" i="9" s="1"/>
  <c r="D580" i="4"/>
  <c r="F581" i="4"/>
  <c r="E35" i="6"/>
  <c r="D49" i="8"/>
  <c r="C1524" i="1" s="1"/>
  <c r="B98" i="9"/>
  <c r="B146" i="9"/>
  <c r="G188" i="9"/>
  <c r="E188" i="9" s="1"/>
  <c r="B188" i="9" s="1"/>
  <c r="G178" i="9"/>
  <c r="E178" i="9" s="1"/>
  <c r="B178" i="9" s="1"/>
  <c r="B31" i="9"/>
  <c r="E37" i="9"/>
  <c r="B37" i="9" s="1"/>
  <c r="E48" i="9"/>
  <c r="B48" i="9" s="1"/>
  <c r="B55" i="9"/>
  <c r="E61" i="9"/>
  <c r="B61" i="9" s="1"/>
  <c r="E69" i="9"/>
  <c r="B69" i="9" s="1"/>
  <c r="E88" i="9"/>
  <c r="B88" i="9" s="1"/>
  <c r="G168" i="9"/>
  <c r="E168" i="9" s="1"/>
  <c r="B168" i="9" s="1"/>
  <c r="G184" i="9"/>
  <c r="E184" i="9" s="1"/>
  <c r="B184" i="9" s="1"/>
  <c r="B237" i="9"/>
  <c r="B253" i="9"/>
  <c r="B269" i="9"/>
  <c r="F275" i="9"/>
  <c r="H164" i="9"/>
  <c r="G174" i="9"/>
  <c r="E174" i="9" s="1"/>
  <c r="B174" i="9" s="1"/>
  <c r="G190" i="9"/>
  <c r="E190" i="9" s="1"/>
  <c r="B190" i="9" s="1"/>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80" i="9"/>
  <c r="E180" i="9" s="1"/>
  <c r="B180" i="9" s="1"/>
  <c r="F522" i="4"/>
  <c r="F574" i="4"/>
  <c r="B74" i="9"/>
  <c r="G170" i="9"/>
  <c r="E170" i="9" s="1"/>
  <c r="B170" i="9" s="1"/>
  <c r="G186" i="9"/>
  <c r="E186" i="9" s="1"/>
  <c r="B186" i="9" s="1"/>
  <c r="F603" i="4"/>
  <c r="F149" i="5"/>
  <c r="E64" i="9"/>
  <c r="B64" i="9" s="1"/>
  <c r="B66" i="9"/>
  <c r="B79" i="9"/>
  <c r="E93" i="9"/>
  <c r="B93" i="9" s="1"/>
  <c r="E104" i="9"/>
  <c r="B104" i="9" s="1"/>
  <c r="E112" i="9"/>
  <c r="B112" i="9" s="1"/>
  <c r="B119" i="9"/>
  <c r="E125" i="9"/>
  <c r="B125" i="9" s="1"/>
  <c r="E152" i="9"/>
  <c r="B152" i="9" s="1"/>
  <c r="G176" i="9"/>
  <c r="E176" i="9" s="1"/>
  <c r="B176" i="9" s="1"/>
  <c r="B245" i="9"/>
  <c r="B252" i="9"/>
  <c r="B261" i="9"/>
  <c r="B268" i="9"/>
  <c r="B285" i="9"/>
  <c r="E245" i="5" l="1"/>
  <c r="D1222" i="1" s="1"/>
  <c r="G1223" i="1"/>
  <c r="F246" i="5"/>
  <c r="D12" i="5"/>
  <c r="D7" i="5" s="1"/>
  <c r="F13" i="5"/>
  <c r="G1416" i="1"/>
  <c r="I1440" i="1"/>
  <c r="H343" i="1"/>
  <c r="G291" i="9"/>
  <c r="H20" i="9"/>
  <c r="I1462" i="1"/>
  <c r="I1442" i="1"/>
  <c r="H1048" i="1"/>
  <c r="F652" i="4"/>
  <c r="G187" i="1"/>
  <c r="G148" i="1"/>
  <c r="H79" i="1"/>
  <c r="I1466" i="1"/>
  <c r="H1041" i="1"/>
  <c r="H562" i="1"/>
  <c r="G1369" i="1"/>
  <c r="H206" i="1"/>
  <c r="G392" i="1"/>
  <c r="I1456" i="1"/>
  <c r="I1476" i="1"/>
  <c r="G581" i="1"/>
  <c r="G1048" i="1"/>
  <c r="I1479" i="1"/>
  <c r="I1465" i="1"/>
  <c r="G1307" i="1"/>
  <c r="D5" i="7"/>
  <c r="C1436" i="1" s="1"/>
  <c r="H557" i="1"/>
  <c r="F152" i="4"/>
  <c r="I1446" i="1"/>
  <c r="F421" i="4"/>
  <c r="F252" i="4"/>
  <c r="E141" i="6"/>
  <c r="I28" i="3" s="1"/>
  <c r="I1439" i="1"/>
  <c r="H1175" i="1"/>
  <c r="G510" i="1"/>
  <c r="G1211" i="1"/>
  <c r="G457" i="1"/>
  <c r="G1304" i="1"/>
  <c r="G571" i="1"/>
  <c r="H571" i="1"/>
  <c r="G532" i="1"/>
  <c r="H1030" i="1"/>
  <c r="B191" i="9"/>
  <c r="G292" i="9"/>
  <c r="C1065" i="1"/>
  <c r="G1454" i="1"/>
  <c r="I1474" i="1"/>
  <c r="C1437" i="1"/>
  <c r="H148" i="1"/>
  <c r="H1013" i="1"/>
  <c r="H638" i="1"/>
  <c r="H1019" i="1"/>
  <c r="H986" i="1"/>
  <c r="F206" i="5"/>
  <c r="G1154" i="1"/>
  <c r="H1154" i="1"/>
  <c r="D68" i="5"/>
  <c r="C1046" i="1" s="1"/>
  <c r="G997" i="1"/>
  <c r="E7" i="5"/>
  <c r="I20" i="3" s="1"/>
  <c r="G460" i="1"/>
  <c r="H460" i="1"/>
  <c r="H1384" i="1"/>
  <c r="G1384" i="1"/>
  <c r="F258" i="5"/>
  <c r="C1235" i="1"/>
  <c r="G1388" i="1"/>
  <c r="H1388" i="1"/>
  <c r="I1472" i="1"/>
  <c r="I27" i="3"/>
  <c r="D1408" i="1"/>
  <c r="F89" i="6"/>
  <c r="C1383" i="1"/>
  <c r="F515" i="4"/>
  <c r="C509" i="1"/>
  <c r="G509" i="1" s="1"/>
  <c r="G1097" i="1"/>
  <c r="H1330" i="1"/>
  <c r="G1236" i="1"/>
  <c r="C1453" i="1"/>
  <c r="H30" i="3"/>
  <c r="F567" i="4"/>
  <c r="C561" i="1"/>
  <c r="G484" i="1"/>
  <c r="H484" i="1"/>
  <c r="F177" i="5"/>
  <c r="E68" i="5"/>
  <c r="G1401" i="1"/>
  <c r="H291" i="9"/>
  <c r="E291" i="9" s="1"/>
  <c r="B291" i="9" s="1"/>
  <c r="D1167" i="1"/>
  <c r="H1167" i="1" s="1"/>
  <c r="F472" i="4"/>
  <c r="C466" i="1"/>
  <c r="F238" i="5"/>
  <c r="C1215" i="1"/>
  <c r="D1453" i="1"/>
  <c r="I30" i="3"/>
  <c r="I1467" i="1"/>
  <c r="G1438" i="1"/>
  <c r="F644" i="4"/>
  <c r="G1481" i="1"/>
  <c r="D43" i="8"/>
  <c r="C1518" i="1" s="1"/>
  <c r="H31" i="3"/>
  <c r="C1469" i="1"/>
  <c r="I31" i="3"/>
  <c r="D1469" i="1"/>
  <c r="D1215" i="1"/>
  <c r="F459" i="4"/>
  <c r="C453" i="1"/>
  <c r="F245" i="5"/>
  <c r="C1222" i="1"/>
  <c r="D237" i="5"/>
  <c r="G289" i="9"/>
  <c r="E289" i="9" s="1"/>
  <c r="B289" i="9" s="1"/>
  <c r="F118" i="5"/>
  <c r="C1096" i="1"/>
  <c r="H1376" i="1"/>
  <c r="G1376" i="1"/>
  <c r="F215" i="4"/>
  <c r="C211" i="1"/>
  <c r="D1437" i="1"/>
  <c r="E5" i="7"/>
  <c r="D176" i="5"/>
  <c r="D420" i="4"/>
  <c r="C414" i="1" s="1"/>
  <c r="I1443" i="1"/>
  <c r="I1458" i="1"/>
  <c r="G1057" i="1"/>
  <c r="G70" i="1"/>
  <c r="G415" i="1"/>
  <c r="H415" i="1"/>
  <c r="G1322" i="1"/>
  <c r="H1322" i="1"/>
  <c r="E287" i="9"/>
  <c r="B287" i="9" s="1"/>
  <c r="E165" i="9"/>
  <c r="B165" i="9" s="1"/>
  <c r="E298" i="4"/>
  <c r="D293" i="1" s="1"/>
  <c r="E420" i="4"/>
  <c r="D414" i="1" s="1"/>
  <c r="I1451" i="1"/>
  <c r="C391" i="1"/>
  <c r="H391" i="1" s="1"/>
  <c r="F625" i="4"/>
  <c r="C619" i="1"/>
  <c r="F146" i="5"/>
  <c r="C1124" i="1"/>
  <c r="F344" i="4"/>
  <c r="C339" i="1"/>
  <c r="D42" i="8"/>
  <c r="H645" i="1"/>
  <c r="G645" i="1"/>
  <c r="F106" i="4"/>
  <c r="G638" i="1"/>
  <c r="F643" i="4"/>
  <c r="C637" i="1"/>
  <c r="H412" i="1"/>
  <c r="G412" i="1"/>
  <c r="G20" i="9"/>
  <c r="F263" i="4"/>
  <c r="C259" i="1"/>
  <c r="G248" i="1"/>
  <c r="G236" i="1"/>
  <c r="E151" i="4"/>
  <c r="E289" i="4" s="1"/>
  <c r="H159" i="1"/>
  <c r="G159" i="1"/>
  <c r="F163" i="4"/>
  <c r="I25" i="3"/>
  <c r="D1329" i="1"/>
  <c r="F78" i="5"/>
  <c r="C1056" i="1"/>
  <c r="F139" i="4"/>
  <c r="C135" i="1"/>
  <c r="F134" i="5"/>
  <c r="C1112" i="1"/>
  <c r="C1408" i="1"/>
  <c r="H27" i="3"/>
  <c r="F114" i="6"/>
  <c r="D141" i="6"/>
  <c r="F5" i="6"/>
  <c r="C1299" i="1"/>
  <c r="H24" i="3"/>
  <c r="E350" i="4"/>
  <c r="D346" i="1"/>
  <c r="D528" i="4"/>
  <c r="F529" i="4"/>
  <c r="C523" i="1"/>
  <c r="F124" i="4"/>
  <c r="C120" i="1"/>
  <c r="I1448" i="1"/>
  <c r="F196" i="4"/>
  <c r="C192" i="1"/>
  <c r="F212" i="9"/>
  <c r="B212" i="9" s="1"/>
  <c r="D350" i="4"/>
  <c r="F351" i="4"/>
  <c r="C346" i="1"/>
  <c r="F129" i="6"/>
  <c r="C1423" i="1"/>
  <c r="F50" i="4"/>
  <c r="C46" i="1"/>
  <c r="F82" i="4"/>
  <c r="C78" i="1"/>
  <c r="E164" i="9"/>
  <c r="B164" i="9" s="1"/>
  <c r="F580" i="4"/>
  <c r="C574" i="1"/>
  <c r="I1455" i="1"/>
  <c r="I1460" i="1"/>
  <c r="D298" i="4"/>
  <c r="F299" i="4"/>
  <c r="C294" i="1"/>
  <c r="E6" i="4"/>
  <c r="I1441" i="1"/>
  <c r="F7" i="4"/>
  <c r="D6" i="4"/>
  <c r="C3" i="1"/>
  <c r="F311" i="4"/>
  <c r="C306" i="1"/>
  <c r="D151" i="4"/>
  <c r="G1344" i="1"/>
  <c r="H1344" i="1"/>
  <c r="F35" i="6"/>
  <c r="H25" i="3"/>
  <c r="C1329" i="1"/>
  <c r="F593" i="4"/>
  <c r="C587" i="1"/>
  <c r="G1524" i="1"/>
  <c r="H1524" i="1"/>
  <c r="H292" i="9"/>
  <c r="E176" i="5"/>
  <c r="D1183" i="1"/>
  <c r="F484" i="4"/>
  <c r="C478" i="1"/>
  <c r="E528" i="4"/>
  <c r="D523" i="1"/>
  <c r="H1499" i="1"/>
  <c r="G1499" i="1"/>
  <c r="F224" i="4"/>
  <c r="C220" i="1"/>
  <c r="H102" i="1"/>
  <c r="G102" i="1"/>
  <c r="F363" i="4"/>
  <c r="C358" i="1"/>
  <c r="I1477" i="1"/>
  <c r="F12" i="5" l="1"/>
  <c r="C990" i="1"/>
  <c r="G990" i="1" s="1"/>
  <c r="E237" i="5"/>
  <c r="D1214" i="1" s="1"/>
  <c r="H1222" i="1"/>
  <c r="E20" i="9"/>
  <c r="B20" i="9" s="1"/>
  <c r="G297" i="9"/>
  <c r="E297" i="9" s="1"/>
  <c r="H29" i="3"/>
  <c r="H1437" i="1"/>
  <c r="G1437" i="1"/>
  <c r="G391" i="1"/>
  <c r="G299" i="9"/>
  <c r="E299" i="9" s="1"/>
  <c r="E298" i="9" s="1"/>
  <c r="D1435" i="1"/>
  <c r="D635" i="4"/>
  <c r="E292" i="9"/>
  <c r="B292" i="9" s="1"/>
  <c r="D175" i="5"/>
  <c r="C1152" i="1" s="1"/>
  <c r="G1167" i="1"/>
  <c r="H1065" i="1"/>
  <c r="G1065" i="1"/>
  <c r="G294" i="9"/>
  <c r="E294" i="9" s="1"/>
  <c r="B294" i="9" s="1"/>
  <c r="F176" i="5"/>
  <c r="H21" i="3"/>
  <c r="F68" i="5"/>
  <c r="I21" i="3"/>
  <c r="D1046" i="1"/>
  <c r="G1046" i="1" s="1"/>
  <c r="E6" i="5"/>
  <c r="D985" i="1"/>
  <c r="E407" i="4"/>
  <c r="D402" i="1" s="1"/>
  <c r="H466" i="1"/>
  <c r="G466" i="1"/>
  <c r="H509" i="1"/>
  <c r="H1383" i="1"/>
  <c r="G1383" i="1"/>
  <c r="C1153" i="1"/>
  <c r="H22" i="3"/>
  <c r="G1222" i="1"/>
  <c r="H561" i="1"/>
  <c r="G561" i="1"/>
  <c r="H1235" i="1"/>
  <c r="G1235" i="1"/>
  <c r="G1453" i="1"/>
  <c r="H1453" i="1"/>
  <c r="E635" i="4"/>
  <c r="D629" i="1" s="1"/>
  <c r="F420" i="4"/>
  <c r="I35" i="3"/>
  <c r="K1432" i="9"/>
  <c r="I23" i="3"/>
  <c r="G619" i="1"/>
  <c r="H619" i="1"/>
  <c r="G1124" i="1"/>
  <c r="H1124" i="1"/>
  <c r="H211" i="1"/>
  <c r="G211" i="1"/>
  <c r="H1215" i="1"/>
  <c r="G1215" i="1"/>
  <c r="C1214" i="1"/>
  <c r="H23" i="3"/>
  <c r="I29" i="3"/>
  <c r="D1436" i="1"/>
  <c r="G1436" i="1" s="1"/>
  <c r="H339" i="1"/>
  <c r="G339" i="1"/>
  <c r="G1096" i="1"/>
  <c r="H1096" i="1"/>
  <c r="G453" i="1"/>
  <c r="H453" i="1"/>
  <c r="H1469" i="1"/>
  <c r="G1469" i="1"/>
  <c r="I34" i="3"/>
  <c r="G295" i="9"/>
  <c r="E295" i="9" s="1"/>
  <c r="B295" i="9" s="1"/>
  <c r="C1517" i="1"/>
  <c r="H11" i="3" s="1"/>
  <c r="N3" i="9" s="1"/>
  <c r="G637" i="1"/>
  <c r="H637" i="1"/>
  <c r="G259" i="1"/>
  <c r="H259" i="1"/>
  <c r="D147" i="1"/>
  <c r="I17" i="3"/>
  <c r="B297" i="9"/>
  <c r="E296" i="9"/>
  <c r="I10" i="3" s="1"/>
  <c r="D6" i="5"/>
  <c r="F7" i="5"/>
  <c r="H20" i="3"/>
  <c r="C985" i="1"/>
  <c r="H120" i="1"/>
  <c r="G120" i="1"/>
  <c r="H414" i="1"/>
  <c r="G414" i="1"/>
  <c r="H192" i="1"/>
  <c r="G192" i="1"/>
  <c r="H1056" i="1"/>
  <c r="G1056" i="1"/>
  <c r="I22" i="3"/>
  <c r="D1153" i="1"/>
  <c r="E412" i="4"/>
  <c r="I16" i="3"/>
  <c r="E290" i="4"/>
  <c r="D286" i="1" s="1"/>
  <c r="D2" i="1"/>
  <c r="F350" i="4"/>
  <c r="D408" i="4"/>
  <c r="C345" i="1"/>
  <c r="H1329" i="1"/>
  <c r="G1329" i="1"/>
  <c r="E413" i="4"/>
  <c r="E291" i="4"/>
  <c r="D287" i="1" s="1"/>
  <c r="D285" i="1"/>
  <c r="E408" i="4"/>
  <c r="D403" i="1" s="1"/>
  <c r="D345" i="1"/>
  <c r="H1408" i="1"/>
  <c r="G1408" i="1"/>
  <c r="H1112" i="1"/>
  <c r="G1112" i="1"/>
  <c r="H358" i="1"/>
  <c r="G358" i="1"/>
  <c r="G574" i="1"/>
  <c r="H574" i="1"/>
  <c r="G1299" i="1"/>
  <c r="H1299" i="1"/>
  <c r="E636" i="4"/>
  <c r="D630" i="1" s="1"/>
  <c r="D522" i="1"/>
  <c r="H587" i="1"/>
  <c r="G587" i="1"/>
  <c r="H3" i="1"/>
  <c r="G3" i="1"/>
  <c r="H294" i="1"/>
  <c r="G294" i="1"/>
  <c r="H1423" i="1"/>
  <c r="G1423" i="1"/>
  <c r="D412" i="4"/>
  <c r="F6" i="4"/>
  <c r="H16" i="3"/>
  <c r="C2" i="1"/>
  <c r="F141" i="6"/>
  <c r="C1435" i="1"/>
  <c r="H28" i="3"/>
  <c r="H78" i="1"/>
  <c r="G78" i="1"/>
  <c r="H346" i="1"/>
  <c r="G346" i="1"/>
  <c r="H220" i="1"/>
  <c r="G220" i="1"/>
  <c r="H1183" i="1"/>
  <c r="G1183" i="1"/>
  <c r="H306" i="1"/>
  <c r="G306" i="1"/>
  <c r="G1518" i="1"/>
  <c r="H1518" i="1"/>
  <c r="D636" i="4"/>
  <c r="F528" i="4"/>
  <c r="C522" i="1"/>
  <c r="H135" i="1"/>
  <c r="G135" i="1"/>
  <c r="H478" i="1"/>
  <c r="G478" i="1"/>
  <c r="H523" i="1"/>
  <c r="G523" i="1"/>
  <c r="C629" i="1"/>
  <c r="D289" i="4"/>
  <c r="H17" i="3"/>
  <c r="F151" i="4"/>
  <c r="C147" i="1"/>
  <c r="D407" i="4"/>
  <c r="F298" i="4"/>
  <c r="C293" i="1"/>
  <c r="G46" i="1"/>
  <c r="H46" i="1"/>
  <c r="H990" i="1" l="1"/>
  <c r="E175" i="5"/>
  <c r="D1152" i="1" s="1"/>
  <c r="H1152" i="1" s="1"/>
  <c r="F237" i="5"/>
  <c r="E19" i="9"/>
  <c r="H1153" i="1"/>
  <c r="H1046" i="1"/>
  <c r="H9" i="3"/>
  <c r="I9" i="3" s="1"/>
  <c r="B299" i="9"/>
  <c r="F635" i="4"/>
  <c r="H1214" i="1"/>
  <c r="H276" i="9"/>
  <c r="F175" i="5"/>
  <c r="D984" i="1"/>
  <c r="H1436" i="1"/>
  <c r="G1214" i="1"/>
  <c r="E293" i="9"/>
  <c r="I11" i="3" s="1"/>
  <c r="G1517" i="1"/>
  <c r="H1517" i="1"/>
  <c r="G629" i="1"/>
  <c r="H629" i="1"/>
  <c r="G1152" i="1"/>
  <c r="D639" i="4"/>
  <c r="F412" i="4"/>
  <c r="C407" i="1"/>
  <c r="F407" i="4"/>
  <c r="C402" i="1"/>
  <c r="H147" i="1"/>
  <c r="G147" i="1"/>
  <c r="H522" i="1"/>
  <c r="G522" i="1"/>
  <c r="H1435" i="1"/>
  <c r="G1435" i="1"/>
  <c r="G282" i="9"/>
  <c r="E282" i="9" s="1"/>
  <c r="B282" i="9" s="1"/>
  <c r="G276" i="9"/>
  <c r="F6" i="5"/>
  <c r="C984" i="1"/>
  <c r="E639" i="4"/>
  <c r="E414" i="4"/>
  <c r="D409" i="1" s="1"/>
  <c r="D407" i="1"/>
  <c r="F636" i="4"/>
  <c r="C630" i="1"/>
  <c r="G2" i="1"/>
  <c r="H2" i="1"/>
  <c r="G1153" i="1"/>
  <c r="D413" i="4"/>
  <c r="F289" i="4"/>
  <c r="D291" i="4"/>
  <c r="C285" i="1"/>
  <c r="G345" i="1"/>
  <c r="H345" i="1"/>
  <c r="E640" i="4"/>
  <c r="E415" i="4"/>
  <c r="D410" i="1" s="1"/>
  <c r="D408" i="1"/>
  <c r="F408" i="4"/>
  <c r="C403" i="1"/>
  <c r="H293" i="1"/>
  <c r="G293" i="1"/>
  <c r="D290" i="4"/>
  <c r="H985" i="1"/>
  <c r="G985" i="1"/>
  <c r="K3" i="9" l="1"/>
  <c r="E276" i="9"/>
  <c r="B276" i="9" s="1"/>
  <c r="E642" i="4"/>
  <c r="D634" i="1"/>
  <c r="H8" i="3"/>
  <c r="H984" i="1"/>
  <c r="G984" i="1"/>
  <c r="H403" i="1"/>
  <c r="G403" i="1"/>
  <c r="H285" i="1"/>
  <c r="G285" i="1"/>
  <c r="H630" i="1"/>
  <c r="G630" i="1"/>
  <c r="D640" i="4"/>
  <c r="D641" i="4" s="1"/>
  <c r="D415" i="4"/>
  <c r="F413" i="4"/>
  <c r="C408" i="1"/>
  <c r="F291" i="4"/>
  <c r="C287" i="1"/>
  <c r="G407" i="1"/>
  <c r="H407" i="1"/>
  <c r="D414" i="4"/>
  <c r="E641" i="4"/>
  <c r="D633" i="1"/>
  <c r="F639" i="4"/>
  <c r="C633" i="1"/>
  <c r="F290" i="4"/>
  <c r="C286" i="1"/>
  <c r="H402" i="1"/>
  <c r="G402" i="1"/>
  <c r="E275" i="9" l="1"/>
  <c r="I8" i="3" s="1"/>
  <c r="F641" i="4"/>
  <c r="C635" i="1"/>
  <c r="E645" i="4"/>
  <c r="D635" i="1"/>
  <c r="F415" i="4"/>
  <c r="C410" i="1"/>
  <c r="H633" i="1"/>
  <c r="G633" i="1"/>
  <c r="H287" i="1"/>
  <c r="G287" i="1"/>
  <c r="E646" i="4"/>
  <c r="D636" i="1"/>
  <c r="M3" i="9"/>
  <c r="H408" i="1"/>
  <c r="G408" i="1"/>
  <c r="F414" i="4"/>
  <c r="C409" i="1"/>
  <c r="D642" i="4"/>
  <c r="D645" i="4" s="1"/>
  <c r="F640" i="4"/>
  <c r="C634" i="1"/>
  <c r="H286" i="1"/>
  <c r="G286" i="1"/>
  <c r="F645" i="4" l="1"/>
  <c r="H18" i="3"/>
  <c r="C639" i="1"/>
  <c r="G410" i="1"/>
  <c r="H410" i="1"/>
  <c r="I18" i="3"/>
  <c r="D639" i="1"/>
  <c r="H634" i="1"/>
  <c r="G634" i="1"/>
  <c r="D646" i="4"/>
  <c r="F642" i="4"/>
  <c r="C636" i="1"/>
  <c r="H635" i="1"/>
  <c r="G635" i="1"/>
  <c r="I19" i="3"/>
  <c r="D640" i="1"/>
  <c r="G409" i="1"/>
  <c r="H409" i="1"/>
  <c r="H639" i="1" l="1"/>
  <c r="G639" i="1"/>
  <c r="G636" i="1"/>
  <c r="H636" i="1"/>
  <c r="H7" i="3"/>
  <c r="F646" i="4"/>
  <c r="H19" i="3"/>
  <c r="C640" i="1"/>
  <c r="G640" i="1" l="1"/>
  <c r="H640" i="1"/>
  <c r="J3" i="9"/>
  <c r="I7" i="3"/>
  <c r="M272" i="9" l="1"/>
  <c r="L272" i="9"/>
  <c r="H18" i="9"/>
  <c r="G18" i="9"/>
  <c r="L16" i="9"/>
  <c r="H15" i="9"/>
  <c r="J13" i="9"/>
  <c r="K8" i="9"/>
  <c r="J17" i="9"/>
  <c r="J8" i="9"/>
  <c r="H16" i="9"/>
  <c r="G15" i="9"/>
  <c r="J5" i="9"/>
  <c r="I5" i="9"/>
  <c r="I13" i="9"/>
  <c r="K11" i="9"/>
  <c r="J10" i="9"/>
  <c r="I12" i="9"/>
  <c r="J12" i="9"/>
  <c r="I6" i="9"/>
  <c r="J11" i="9"/>
  <c r="G16" i="9"/>
  <c r="I17" i="9"/>
  <c r="K13" i="9"/>
  <c r="M15" i="9"/>
  <c r="J9" i="9"/>
  <c r="K12" i="9"/>
  <c r="J6" i="9"/>
  <c r="K9" i="9"/>
  <c r="I7" i="9"/>
  <c r="I8" i="9"/>
  <c r="L15" i="9"/>
  <c r="M16" i="9"/>
  <c r="G17" i="9"/>
  <c r="K10" i="9"/>
  <c r="I11" i="9"/>
  <c r="H17" i="9"/>
  <c r="I9" i="9"/>
  <c r="K5" i="9"/>
  <c r="J7" i="9"/>
  <c r="K7" i="9"/>
  <c r="K6" i="9"/>
  <c r="E17" i="9" l="1"/>
  <c r="B17" i="9" s="1"/>
  <c r="E11" i="9"/>
  <c r="B11" i="9" s="1"/>
  <c r="E13" i="9"/>
  <c r="B13" i="9" s="1"/>
  <c r="E10" i="9"/>
  <c r="B10" i="9" s="1"/>
  <c r="E16" i="9"/>
  <c r="E12" i="9"/>
  <c r="B12" i="9" s="1"/>
  <c r="E15" i="9"/>
  <c r="E18" i="9"/>
  <c r="B18" i="9" s="1"/>
  <c r="F15" i="9"/>
  <c r="E8" i="9"/>
  <c r="B8" i="9" s="1"/>
  <c r="E7" i="9"/>
  <c r="B7" i="9" s="1"/>
  <c r="E5" i="9"/>
  <c r="E9" i="9"/>
  <c r="B9" i="9" s="1"/>
  <c r="F16" i="9"/>
  <c r="E6" i="9"/>
  <c r="B6" i="9" s="1"/>
  <c r="F272" i="9"/>
  <c r="B16" i="9" l="1"/>
  <c r="B15" i="9"/>
  <c r="E14" i="9"/>
  <c r="B5" i="9"/>
  <c r="E4" i="9"/>
  <c r="B272" i="9"/>
  <c r="F19" i="9"/>
  <c r="F14" i="9"/>
  <c r="E3" i="9" l="1"/>
  <c r="F3" i="9"/>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<sst xmlns="http://schemas.openxmlformats.org/spreadsheetml/2006/main" count="4312" uniqueCount="3393">
  <si>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</si>
  <si>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</si>
  <si>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</si>
  <si>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</si>
  <si>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</si>
  <si>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</si>
  <si>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</si>
  <si>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</si>
  <si>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</si>
  <si>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</si>
  <si>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</si>
  <si>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</si>
  <si>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</si>
  <si>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</si>
  <si>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</si>
  <si>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</si>
  <si>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</si>
  <si>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</si>
  <si>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</si>
  <si>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</si>
  <si>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</si>
  <si>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</si>
  <si>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</si>
  <si>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</si>
  <si>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</si>
  <si>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</si>
  <si>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</si>
  <si>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</si>
  <si>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</si>
  <si>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</si>
  <si>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</si>
  <si>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OTOK</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</si>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</sst>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 fontId="6" fillId="0" borderId="40" xfId="0" applyNumberFormat="1" applyFont="1" applyBorder="1" applyAlignment="1" applyProtection="1">
      <alignment horizontal="right" vertical="top" shrinkToFit="1"/>
      <protection locked="0"/>
    </xf>
    <xf numFmtId="4" fontId="6" fillId="0" borderId="40" xfId="0" applyNumberFormat="1" applyFont="1" applyBorder="1" applyAlignment="1" applyProtection="1">
      <alignment horizontal="right" vertical="center"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42207357</v>
      </c>
      <c r="D2" s="6">
        <f>'PR-RAS'!E6</f>
        <v>31614777.799999997</v>
      </c>
      <c r="E2" s="6">
        <v>0</v>
      </c>
      <c r="F2" s="6">
        <v>0</v>
      </c>
      <c r="G2" s="7">
        <f t="shared" ref="G2:G264" si="0">(B2/1000)*(C2*1+D2*2)</f>
        <v>105436.9126</v>
      </c>
      <c r="H2" s="7">
        <f t="shared" ref="H2:H264" si="1">ABS(C2-ROUND(C2,0))+ABS(D2-ROUND(D2,0))</f>
        <v>0.20000000298023224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5332056</v>
      </c>
      <c r="D3" s="1">
        <f>'PR-RAS'!E7</f>
        <v>5608086.290000001</v>
      </c>
      <c r="E3" s="1">
        <v>0</v>
      </c>
      <c r="F3" s="1">
        <v>0</v>
      </c>
      <c r="G3" s="2">
        <f t="shared" si="0"/>
        <v>33096.457160000005</v>
      </c>
      <c r="H3" s="2">
        <f t="shared" si="1"/>
        <v>0.29000000096857548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4999347</v>
      </c>
      <c r="D4" s="1">
        <f>'PR-RAS'!E8</f>
        <v>4973756.8900000006</v>
      </c>
      <c r="E4" s="1">
        <v>0</v>
      </c>
      <c r="F4" s="1">
        <v>0</v>
      </c>
      <c r="G4" s="2">
        <f t="shared" si="0"/>
        <v>44840.582340000008</v>
      </c>
      <c r="H4" s="2">
        <f t="shared" si="1"/>
        <v>0.10999999940395355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4462467</v>
      </c>
      <c r="D5" s="1">
        <f>'PR-RAS'!E9</f>
        <v>4502647.9000000004</v>
      </c>
      <c r="E5" s="1">
        <v>0</v>
      </c>
      <c r="F5" s="1">
        <v>0</v>
      </c>
      <c r="G5" s="2">
        <f t="shared" si="0"/>
        <v>53871.051200000002</v>
      </c>
      <c r="H5" s="2">
        <f t="shared" si="1"/>
        <v>9.999999962747097E-2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449558</v>
      </c>
      <c r="D6" s="1">
        <f>'PR-RAS'!E10</f>
        <v>507911.33</v>
      </c>
      <c r="E6" s="1">
        <v>0</v>
      </c>
      <c r="F6" s="1">
        <v>0</v>
      </c>
      <c r="G6" s="2">
        <f t="shared" si="0"/>
        <v>7326.9033000000009</v>
      </c>
      <c r="H6" s="2">
        <f t="shared" si="1"/>
        <v>0.33000000001629815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364523</v>
      </c>
      <c r="D7" s="1">
        <f>'PR-RAS'!E11</f>
        <v>341842.22</v>
      </c>
      <c r="E7" s="1">
        <v>0</v>
      </c>
      <c r="F7" s="1">
        <v>0</v>
      </c>
      <c r="G7" s="2">
        <f t="shared" si="0"/>
        <v>6289.2446399999999</v>
      </c>
      <c r="H7" s="2">
        <f t="shared" si="1"/>
        <v>0.21999999997206032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326348</v>
      </c>
      <c r="D8" s="1">
        <f>'PR-RAS'!E12</f>
        <v>231569.99</v>
      </c>
      <c r="E8" s="1">
        <v>0</v>
      </c>
      <c r="F8" s="1">
        <v>0</v>
      </c>
      <c r="G8" s="2">
        <f t="shared" si="0"/>
        <v>5526.4158600000001</v>
      </c>
      <c r="H8" s="2">
        <f t="shared" si="1"/>
        <v>1.0000000009313226E-2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603549</v>
      </c>
      <c r="D11" s="1">
        <f>'PR-RAS'!E15</f>
        <v>610214.55000000005</v>
      </c>
      <c r="E11" s="1">
        <v>0</v>
      </c>
      <c r="F11" s="1">
        <v>0</v>
      </c>
      <c r="G11" s="2">
        <f t="shared" si="0"/>
        <v>18239.781000000003</v>
      </c>
      <c r="H11" s="2">
        <f t="shared" si="1"/>
        <v>0.44999999995343387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290107</v>
      </c>
      <c r="D19" s="1">
        <f>'PR-RAS'!E23</f>
        <v>549943.41999999993</v>
      </c>
      <c r="E19" s="1">
        <v>0</v>
      </c>
      <c r="F19" s="1">
        <v>0</v>
      </c>
      <c r="G19" s="2">
        <f t="shared" si="0"/>
        <v>25019.889119999996</v>
      </c>
      <c r="H19" s="2">
        <f t="shared" si="1"/>
        <v>0.41999999992549419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672</v>
      </c>
      <c r="D20" s="1">
        <f>'PR-RAS'!E24</f>
        <v>18.57</v>
      </c>
      <c r="E20" s="1">
        <v>0</v>
      </c>
      <c r="F20" s="1">
        <v>0</v>
      </c>
      <c r="G20" s="2">
        <f t="shared" si="0"/>
        <v>13.473659999999999</v>
      </c>
      <c r="H20" s="2">
        <f t="shared" si="1"/>
        <v>0.42999999999999972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289435</v>
      </c>
      <c r="D23" s="1">
        <f>'PR-RAS'!E27</f>
        <v>549924.85</v>
      </c>
      <c r="E23" s="1">
        <v>0</v>
      </c>
      <c r="F23" s="1">
        <v>0</v>
      </c>
      <c r="G23" s="2">
        <f t="shared" si="0"/>
        <v>30564.263399999996</v>
      </c>
      <c r="H23" s="2">
        <f t="shared" si="1"/>
        <v>0.15000000002328306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42602</v>
      </c>
      <c r="D25" s="1">
        <f>'PR-RAS'!E29</f>
        <v>84385.98</v>
      </c>
      <c r="E25" s="1">
        <v>0</v>
      </c>
      <c r="F25" s="1">
        <v>0</v>
      </c>
      <c r="G25" s="2">
        <f t="shared" si="0"/>
        <v>5072.9750400000003</v>
      </c>
      <c r="H25" s="2">
        <f t="shared" si="1"/>
        <v>2.0000000004074536E-2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39437</v>
      </c>
      <c r="D27" s="1">
        <f>'PR-RAS'!E31</f>
        <v>83058.78</v>
      </c>
      <c r="E27" s="1">
        <v>0</v>
      </c>
      <c r="F27" s="1">
        <v>0</v>
      </c>
      <c r="G27" s="2">
        <f t="shared" si="0"/>
        <v>5344.4185600000001</v>
      </c>
      <c r="H27" s="2">
        <f t="shared" si="1"/>
        <v>0.22000000000116415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3165</v>
      </c>
      <c r="D29" s="1">
        <f>'PR-RAS'!E33</f>
        <v>1327.2</v>
      </c>
      <c r="E29" s="1">
        <v>0</v>
      </c>
      <c r="F29" s="1">
        <v>0</v>
      </c>
      <c r="G29" s="2">
        <f t="shared" si="0"/>
        <v>162.94319999999999</v>
      </c>
      <c r="H29" s="2">
        <f t="shared" si="1"/>
        <v>0.20000000000004547</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27070396</v>
      </c>
      <c r="D46" s="1">
        <f>'PR-RAS'!E50</f>
        <v>12101437.24</v>
      </c>
      <c r="E46" s="1">
        <v>0</v>
      </c>
      <c r="F46" s="1">
        <v>0</v>
      </c>
      <c r="G46" s="2">
        <f t="shared" si="0"/>
        <v>2307297.1716</v>
      </c>
      <c r="H46" s="2">
        <f t="shared" si="1"/>
        <v>0.24000000022351742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13641235</v>
      </c>
      <c r="D55" s="1">
        <f>'PR-RAS'!E59</f>
        <v>11810704.99</v>
      </c>
      <c r="E55" s="1">
        <v>0</v>
      </c>
      <c r="F55" s="1">
        <v>0</v>
      </c>
      <c r="G55" s="2">
        <f t="shared" si="0"/>
        <v>2012182.8289200002</v>
      </c>
      <c r="H55" s="2">
        <f t="shared" si="1"/>
        <v>9.9999997764825821E-3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11081810</v>
      </c>
      <c r="D56" s="1">
        <f>'PR-RAS'!E60</f>
        <v>11458265.99</v>
      </c>
      <c r="E56" s="1">
        <v>0</v>
      </c>
      <c r="F56" s="1">
        <v>0</v>
      </c>
      <c r="G56" s="2">
        <f t="shared" si="0"/>
        <v>1869908.8089000003</v>
      </c>
      <c r="H56" s="2">
        <f t="shared" si="1"/>
        <v>9.9999997764825821E-3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2559425</v>
      </c>
      <c r="D57" s="1">
        <f>'PR-RAS'!E61</f>
        <v>352439</v>
      </c>
      <c r="E57" s="1">
        <v>0</v>
      </c>
      <c r="F57" s="1">
        <v>0</v>
      </c>
      <c r="G57" s="2">
        <f t="shared" si="0"/>
        <v>182800.96799999999</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242352.25</v>
      </c>
      <c r="E58" s="1">
        <v>0</v>
      </c>
      <c r="F58" s="1">
        <v>0</v>
      </c>
      <c r="G58" s="2">
        <f t="shared" si="0"/>
        <v>27628.156500000001</v>
      </c>
      <c r="H58" s="2">
        <f t="shared" si="1"/>
        <v>0.25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242352.25</v>
      </c>
      <c r="E60" s="1">
        <v>0</v>
      </c>
      <c r="F60" s="1">
        <v>0</v>
      </c>
      <c r="G60" s="2">
        <f t="shared" si="0"/>
        <v>28597.565499999997</v>
      </c>
      <c r="H60" s="2">
        <f t="shared" si="1"/>
        <v>0.25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48380</v>
      </c>
      <c r="E64" s="1">
        <v>0</v>
      </c>
      <c r="F64" s="1">
        <v>0</v>
      </c>
      <c r="G64" s="2">
        <f t="shared" si="0"/>
        <v>6095.88</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7380</v>
      </c>
      <c r="E65" s="1">
        <v>0</v>
      </c>
      <c r="F65" s="1">
        <v>0</v>
      </c>
      <c r="G65" s="2">
        <f t="shared" si="0"/>
        <v>944.64</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41000</v>
      </c>
      <c r="E66" s="1">
        <v>0</v>
      </c>
      <c r="F66" s="1">
        <v>0</v>
      </c>
      <c r="G66" s="2">
        <f t="shared" si="0"/>
        <v>5330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13429161</v>
      </c>
      <c r="D70" s="1">
        <f>'PR-RAS'!E74</f>
        <v>0</v>
      </c>
      <c r="E70" s="1">
        <v>0</v>
      </c>
      <c r="F70" s="1">
        <v>0</v>
      </c>
      <c r="G70" s="2">
        <f t="shared" si="0"/>
        <v>926612.10900000005</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13429161</v>
      </c>
      <c r="D72" s="1">
        <f>'PR-RAS'!E76</f>
        <v>0</v>
      </c>
      <c r="E72" s="1">
        <v>0</v>
      </c>
      <c r="F72" s="1">
        <v>0</v>
      </c>
      <c r="G72" s="2">
        <f t="shared" si="0"/>
        <v>953470.43099999987</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2886704</v>
      </c>
      <c r="D78" s="1">
        <f>'PR-RAS'!E82</f>
        <v>4476460.22</v>
      </c>
      <c r="E78" s="1">
        <v>0</v>
      </c>
      <c r="F78" s="1">
        <v>0</v>
      </c>
      <c r="G78" s="2">
        <f t="shared" si="0"/>
        <v>911651.08187999995</v>
      </c>
      <c r="H78" s="2">
        <f t="shared" si="1"/>
        <v>0.21999999973922968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18</v>
      </c>
      <c r="D79" s="1">
        <f>'PR-RAS'!E83</f>
        <v>9.59</v>
      </c>
      <c r="E79" s="1">
        <v>0</v>
      </c>
      <c r="F79" s="1">
        <v>0</v>
      </c>
      <c r="G79" s="2">
        <f t="shared" si="0"/>
        <v>2.9000400000000002</v>
      </c>
      <c r="H79" s="2">
        <f t="shared" si="1"/>
        <v>0.41000000000000014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18</v>
      </c>
      <c r="D81" s="1">
        <f>'PR-RAS'!E85</f>
        <v>9.59</v>
      </c>
      <c r="E81" s="1">
        <v>0</v>
      </c>
      <c r="F81" s="1">
        <v>0</v>
      </c>
      <c r="G81" s="2">
        <f t="shared" si="0"/>
        <v>2.9744000000000002</v>
      </c>
      <c r="H81" s="2">
        <f t="shared" si="1"/>
        <v>0.41000000000000014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2886686</v>
      </c>
      <c r="D87" s="1">
        <f>'PR-RAS'!E91</f>
        <v>4476450.63</v>
      </c>
      <c r="E87" s="1">
        <v>0</v>
      </c>
      <c r="F87" s="1">
        <v>0</v>
      </c>
      <c r="G87" s="2">
        <f t="shared" si="0"/>
        <v>1018204.5043599999</v>
      </c>
      <c r="H87" s="2">
        <f t="shared" si="1"/>
        <v>0.37000000011175871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26250</v>
      </c>
      <c r="D88" s="1">
        <f>'PR-RAS'!E92</f>
        <v>15750</v>
      </c>
      <c r="E88" s="1">
        <v>0</v>
      </c>
      <c r="F88" s="1">
        <v>0</v>
      </c>
      <c r="G88" s="2">
        <f t="shared" si="0"/>
        <v>5024.25</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1225213</v>
      </c>
      <c r="D89" s="1">
        <f>'PR-RAS'!E93</f>
        <v>1374317.98</v>
      </c>
      <c r="E89" s="1">
        <v>0</v>
      </c>
      <c r="F89" s="1">
        <v>0</v>
      </c>
      <c r="G89" s="2">
        <f t="shared" si="0"/>
        <v>349698.70847999997</v>
      </c>
      <c r="H89" s="2">
        <f t="shared" si="1"/>
        <v>2.0000000018626451E-2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1635223</v>
      </c>
      <c r="D90" s="1">
        <f>'PR-RAS'!E94</f>
        <v>3086382.65</v>
      </c>
      <c r="E90" s="1">
        <v>0</v>
      </c>
      <c r="F90" s="1">
        <v>0</v>
      </c>
      <c r="G90" s="2">
        <f t="shared" si="0"/>
        <v>694910.95869999996</v>
      </c>
      <c r="H90" s="2">
        <f t="shared" si="1"/>
        <v>0.35000000009313226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4915006</v>
      </c>
      <c r="D102" s="1">
        <f>'PR-RAS'!E106</f>
        <v>7028156.7599999998</v>
      </c>
      <c r="E102" s="1">
        <v>0</v>
      </c>
      <c r="F102" s="1">
        <v>0</v>
      </c>
      <c r="G102" s="2">
        <f t="shared" si="0"/>
        <v>1916103.2715200002</v>
      </c>
      <c r="H102" s="2">
        <f t="shared" si="1"/>
        <v>0.24000000022351742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18913</v>
      </c>
      <c r="D103" s="1">
        <f>'PR-RAS'!E107</f>
        <v>19126.98</v>
      </c>
      <c r="E103" s="1">
        <v>0</v>
      </c>
      <c r="F103" s="1">
        <v>0</v>
      </c>
      <c r="G103" s="2">
        <f t="shared" si="0"/>
        <v>5831.0299199999999</v>
      </c>
      <c r="H103" s="2">
        <f t="shared" si="1"/>
        <v>2.0000000000436557E-2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18913</v>
      </c>
      <c r="D104" s="1">
        <f>'PR-RAS'!E108</f>
        <v>19126.98</v>
      </c>
      <c r="E104" s="1">
        <v>0</v>
      </c>
      <c r="F104" s="1">
        <v>0</v>
      </c>
      <c r="G104" s="2">
        <f t="shared" si="0"/>
        <v>5888.1968799999995</v>
      </c>
      <c r="H104" s="2">
        <f t="shared" si="1"/>
        <v>2.0000000000436557E-2</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2598380</v>
      </c>
      <c r="D108" s="1">
        <f>'PR-RAS'!E112</f>
        <v>4530338.47</v>
      </c>
      <c r="E108" s="1">
        <v>0</v>
      </c>
      <c r="F108" s="1">
        <v>0</v>
      </c>
      <c r="G108" s="2">
        <f t="shared" si="0"/>
        <v>1247519.0925799999</v>
      </c>
      <c r="H108" s="2">
        <f t="shared" si="1"/>
        <v>0.46999999973922968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3530</v>
      </c>
      <c r="D110" s="1">
        <f>'PR-RAS'!E114</f>
        <v>2103.06</v>
      </c>
      <c r="E110" s="1">
        <v>0</v>
      </c>
      <c r="F110" s="1">
        <v>0</v>
      </c>
      <c r="G110" s="2">
        <f t="shared" si="0"/>
        <v>843.23707999999999</v>
      </c>
      <c r="H110" s="2">
        <f t="shared" si="1"/>
        <v>5.999999999994543E-2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1472546</v>
      </c>
      <c r="D111" s="1">
        <f>'PR-RAS'!E115</f>
        <v>3321784.52</v>
      </c>
      <c r="E111" s="1">
        <v>0</v>
      </c>
      <c r="F111" s="1">
        <v>0</v>
      </c>
      <c r="G111" s="2">
        <f t="shared" si="0"/>
        <v>892772.6544</v>
      </c>
      <c r="H111" s="2">
        <f t="shared" si="1"/>
        <v>0.47999999998137355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1122304</v>
      </c>
      <c r="D113" s="1">
        <f>'PR-RAS'!E117</f>
        <v>1206450.8899999999</v>
      </c>
      <c r="E113" s="1">
        <v>0</v>
      </c>
      <c r="F113" s="1">
        <v>0</v>
      </c>
      <c r="G113" s="2">
        <f t="shared" si="0"/>
        <v>395943.04735999997</v>
      </c>
      <c r="H113" s="2">
        <f t="shared" si="1"/>
        <v>0.11000000010244548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2297713</v>
      </c>
      <c r="D116" s="1">
        <f>'PR-RAS'!E120</f>
        <v>2478691.31</v>
      </c>
      <c r="E116" s="1">
        <v>0</v>
      </c>
      <c r="F116" s="1">
        <v>0</v>
      </c>
      <c r="G116" s="2">
        <f t="shared" si="0"/>
        <v>834335.9963</v>
      </c>
      <c r="H116" s="2">
        <f t="shared" si="1"/>
        <v>0.31000000005587935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68288</v>
      </c>
      <c r="D117" s="1">
        <f>'PR-RAS'!E121</f>
        <v>40160.959999999999</v>
      </c>
      <c r="E117" s="1">
        <v>0</v>
      </c>
      <c r="F117" s="1">
        <v>0</v>
      </c>
      <c r="G117" s="2">
        <f t="shared" si="0"/>
        <v>17238.75072</v>
      </c>
      <c r="H117" s="2">
        <f t="shared" si="1"/>
        <v>4.0000000000873115E-2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2229425</v>
      </c>
      <c r="D118" s="1">
        <f>'PR-RAS'!E122</f>
        <v>2438530.35</v>
      </c>
      <c r="E118" s="1">
        <v>0</v>
      </c>
      <c r="F118" s="1">
        <v>0</v>
      </c>
      <c r="G118" s="2">
        <f t="shared" si="0"/>
        <v>831458.8269000001</v>
      </c>
      <c r="H118" s="2">
        <f t="shared" si="1"/>
        <v>0.35000000009313226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2000663</v>
      </c>
      <c r="D120" s="1">
        <f>'PR-RAS'!E124</f>
        <v>2398998.13</v>
      </c>
      <c r="E120" s="1">
        <v>0</v>
      </c>
      <c r="F120" s="1">
        <v>0</v>
      </c>
      <c r="G120" s="2">
        <f t="shared" si="0"/>
        <v>809040.45193999994</v>
      </c>
      <c r="H120" s="2">
        <f t="shared" si="1"/>
        <v>0.12999999988824129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2000663</v>
      </c>
      <c r="D121" s="1">
        <f>'PR-RAS'!E125</f>
        <v>2398998.13</v>
      </c>
      <c r="E121" s="1">
        <v>0</v>
      </c>
      <c r="F121" s="1">
        <v>0</v>
      </c>
      <c r="G121" s="2">
        <f t="shared" si="0"/>
        <v>815839.11119999993</v>
      </c>
      <c r="H121" s="2">
        <f t="shared" si="1"/>
        <v>0.12999999988824129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2000663</v>
      </c>
      <c r="D123" s="1">
        <f>'PR-RAS'!E127</f>
        <v>2398998.13</v>
      </c>
      <c r="E123" s="1">
        <v>0</v>
      </c>
      <c r="F123" s="1">
        <v>0</v>
      </c>
      <c r="G123" s="2">
        <f t="shared" si="0"/>
        <v>829436.4297199999</v>
      </c>
      <c r="H123" s="2">
        <f t="shared" si="1"/>
        <v>0.12999999988824129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2532</v>
      </c>
      <c r="D135" s="1">
        <f>'PR-RAS'!E139</f>
        <v>1639.1599999999999</v>
      </c>
      <c r="E135" s="1">
        <v>0</v>
      </c>
      <c r="F135" s="1">
        <v>0</v>
      </c>
      <c r="G135" s="2">
        <f t="shared" si="0"/>
        <v>778.58288000000005</v>
      </c>
      <c r="H135" s="2">
        <f t="shared" si="1"/>
        <v>0.15999999999985448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2532</v>
      </c>
      <c r="D146" s="1">
        <f>'PR-RAS'!E150</f>
        <v>1639.1599999999999</v>
      </c>
      <c r="E146" s="1">
        <v>0</v>
      </c>
      <c r="F146" s="1">
        <v>0</v>
      </c>
      <c r="G146" s="2">
        <f t="shared" si="0"/>
        <v>842.49639999999988</v>
      </c>
      <c r="H146" s="2">
        <f t="shared" si="1"/>
        <v>0.15999999999985448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26934851</v>
      </c>
      <c r="D147" s="1">
        <f>'PR-RAS'!E151</f>
        <v>23870000.359999999</v>
      </c>
      <c r="E147" s="1">
        <v>0</v>
      </c>
      <c r="F147" s="1">
        <v>0</v>
      </c>
      <c r="G147" s="2">
        <f t="shared" si="0"/>
        <v>10902528.351119999</v>
      </c>
      <c r="H147" s="2">
        <f t="shared" si="1"/>
        <v>0.35999999940395355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9314903</v>
      </c>
      <c r="D148" s="1">
        <f>'PR-RAS'!E152</f>
        <v>7437477.0199999996</v>
      </c>
      <c r="E148" s="1">
        <v>0</v>
      </c>
      <c r="F148" s="1">
        <v>0</v>
      </c>
      <c r="G148" s="2">
        <f t="shared" si="0"/>
        <v>3555908.9848799999</v>
      </c>
      <c r="H148" s="2">
        <f t="shared" si="1"/>
        <v>1.9999999552965164E-2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6813076</v>
      </c>
      <c r="D149" s="1">
        <f>'PR-RAS'!E153</f>
        <v>5735267.8499999996</v>
      </c>
      <c r="E149" s="1">
        <v>0</v>
      </c>
      <c r="F149" s="1">
        <v>0</v>
      </c>
      <c r="G149" s="2">
        <f t="shared" si="0"/>
        <v>2705974.5315999999</v>
      </c>
      <c r="H149" s="2">
        <f t="shared" si="1"/>
        <v>0.15000000037252903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6813076</v>
      </c>
      <c r="D150" s="1">
        <f>'PR-RAS'!E154</f>
        <v>5669267.8499999996</v>
      </c>
      <c r="E150" s="1">
        <v>0</v>
      </c>
      <c r="F150" s="1">
        <v>0</v>
      </c>
      <c r="G150" s="2">
        <f t="shared" si="0"/>
        <v>2704590.1432999996</v>
      </c>
      <c r="H150" s="2">
        <f t="shared" si="1"/>
        <v>0.15000000037252903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66000</v>
      </c>
      <c r="E151" s="1">
        <v>0</v>
      </c>
      <c r="F151" s="1">
        <v>0</v>
      </c>
      <c r="G151" s="2">
        <f t="shared" si="0"/>
        <v>19800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437601</v>
      </c>
      <c r="D154" s="1">
        <f>'PR-RAS'!E158</f>
        <v>269717.58999999997</v>
      </c>
      <c r="E154" s="1">
        <v>0</v>
      </c>
      <c r="F154" s="1">
        <v>0</v>
      </c>
      <c r="G154" s="2">
        <f t="shared" si="0"/>
        <v>149486.53553999998</v>
      </c>
      <c r="H154" s="2">
        <f t="shared" si="1"/>
        <v>0.41000000003259629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2064226</v>
      </c>
      <c r="D155" s="1">
        <f>'PR-RAS'!E159</f>
        <v>1432491.58</v>
      </c>
      <c r="E155" s="1">
        <v>0</v>
      </c>
      <c r="F155" s="1">
        <v>0</v>
      </c>
      <c r="G155" s="2">
        <f t="shared" si="0"/>
        <v>759098.21064000006</v>
      </c>
      <c r="H155" s="2">
        <f t="shared" si="1"/>
        <v>0.41999999992549419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946041</v>
      </c>
      <c r="D156" s="1">
        <f>'PR-RAS'!E160</f>
        <v>455640.27</v>
      </c>
      <c r="E156" s="1">
        <v>0</v>
      </c>
      <c r="F156" s="1">
        <v>0</v>
      </c>
      <c r="G156" s="2">
        <f t="shared" si="0"/>
        <v>287884.83870000002</v>
      </c>
      <c r="H156" s="2">
        <f t="shared" si="1"/>
        <v>0.27000000001862645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1115773</v>
      </c>
      <c r="D157" s="1">
        <f>'PR-RAS'!E161</f>
        <v>932438.76</v>
      </c>
      <c r="E157" s="1">
        <v>0</v>
      </c>
      <c r="F157" s="1">
        <v>0</v>
      </c>
      <c r="G157" s="2">
        <f t="shared" si="0"/>
        <v>464981.48112000001</v>
      </c>
      <c r="H157" s="2">
        <f t="shared" si="1"/>
        <v>0.23999999999068677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2412</v>
      </c>
      <c r="D158" s="1">
        <f>'PR-RAS'!E162</f>
        <v>44412.55</v>
      </c>
      <c r="E158" s="1">
        <v>0</v>
      </c>
      <c r="F158" s="1">
        <v>0</v>
      </c>
      <c r="G158" s="2">
        <f t="shared" si="0"/>
        <v>14324.224700000001</v>
      </c>
      <c r="H158" s="2">
        <f t="shared" si="1"/>
        <v>0.44999999999708962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11165189</v>
      </c>
      <c r="D159" s="1">
        <f>'PR-RAS'!E163</f>
        <v>11640524.050000001</v>
      </c>
      <c r="E159" s="1">
        <v>0</v>
      </c>
      <c r="F159" s="1">
        <v>0</v>
      </c>
      <c r="G159" s="2">
        <f t="shared" si="0"/>
        <v>5442505.4618000006</v>
      </c>
      <c r="H159" s="2">
        <f t="shared" si="1"/>
        <v>5.000000074505806E-2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411052</v>
      </c>
      <c r="D160" s="1">
        <f>'PR-RAS'!E164</f>
        <v>352192.76</v>
      </c>
      <c r="E160" s="1">
        <v>0</v>
      </c>
      <c r="F160" s="1">
        <v>0</v>
      </c>
      <c r="G160" s="2">
        <f t="shared" si="0"/>
        <v>177354.56568</v>
      </c>
      <c r="H160" s="2">
        <f t="shared" si="1"/>
        <v>0.23999999999068677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17358</v>
      </c>
      <c r="D161" s="1">
        <f>'PR-RAS'!E165</f>
        <v>36810.589999999997</v>
      </c>
      <c r="E161" s="1">
        <v>0</v>
      </c>
      <c r="F161" s="1">
        <v>0</v>
      </c>
      <c r="G161" s="2">
        <f t="shared" si="0"/>
        <v>14556.668799999999</v>
      </c>
      <c r="H161" s="2">
        <f t="shared" si="1"/>
        <v>0.41000000000349246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150679</v>
      </c>
      <c r="D162" s="1">
        <f>'PR-RAS'!E166</f>
        <v>176310.31</v>
      </c>
      <c r="E162" s="1">
        <v>0</v>
      </c>
      <c r="F162" s="1">
        <v>0</v>
      </c>
      <c r="G162" s="2">
        <f t="shared" si="0"/>
        <v>81031.238819999999</v>
      </c>
      <c r="H162" s="2">
        <f t="shared" si="1"/>
        <v>0.30999999999767169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230915</v>
      </c>
      <c r="D163" s="1">
        <f>'PR-RAS'!E167</f>
        <v>129071.85999999999</v>
      </c>
      <c r="E163" s="1">
        <v>0</v>
      </c>
      <c r="F163" s="1">
        <v>0</v>
      </c>
      <c r="G163" s="2">
        <f t="shared" si="0"/>
        <v>79227.512640000001</v>
      </c>
      <c r="H163" s="2">
        <f t="shared" si="1"/>
        <v>0.14000000001396984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12100</v>
      </c>
      <c r="D164" s="1">
        <f>'PR-RAS'!E168</f>
        <v>10000</v>
      </c>
      <c r="E164" s="1">
        <v>0</v>
      </c>
      <c r="F164" s="1">
        <v>0</v>
      </c>
      <c r="G164" s="2">
        <f t="shared" si="0"/>
        <v>5232.3</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2901169</v>
      </c>
      <c r="D165" s="1">
        <f>'PR-RAS'!E169</f>
        <v>3769376.6</v>
      </c>
      <c r="E165" s="1">
        <v>0</v>
      </c>
      <c r="F165" s="1">
        <v>0</v>
      </c>
      <c r="G165" s="2">
        <f t="shared" si="0"/>
        <v>1712147.2408</v>
      </c>
      <c r="H165" s="2">
        <f t="shared" si="1"/>
        <v>0.39999999990686774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518780</v>
      </c>
      <c r="D166" s="1">
        <f>'PR-RAS'!E170</f>
        <v>288644.07</v>
      </c>
      <c r="E166" s="1">
        <v>0</v>
      </c>
      <c r="F166" s="1">
        <v>0</v>
      </c>
      <c r="G166" s="2">
        <f t="shared" si="0"/>
        <v>180851.24310000002</v>
      </c>
      <c r="H166" s="2">
        <f t="shared" si="1"/>
        <v>7.0000000006984919E-2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1032829</v>
      </c>
      <c r="D167" s="1">
        <f>'PR-RAS'!E171</f>
        <v>1227341.4099999999</v>
      </c>
      <c r="E167" s="1">
        <v>0</v>
      </c>
      <c r="F167" s="1">
        <v>0</v>
      </c>
      <c r="G167" s="2">
        <f t="shared" si="0"/>
        <v>578926.96212000004</v>
      </c>
      <c r="H167" s="2">
        <f t="shared" si="1"/>
        <v>0.40999999991618097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648747</v>
      </c>
      <c r="D168" s="1">
        <f>'PR-RAS'!E172</f>
        <v>1910444.8499999999</v>
      </c>
      <c r="E168" s="1">
        <v>0</v>
      </c>
      <c r="F168" s="1">
        <v>0</v>
      </c>
      <c r="G168" s="2">
        <f t="shared" si="0"/>
        <v>746429.32889999996</v>
      </c>
      <c r="H168" s="2">
        <f t="shared" si="1"/>
        <v>0.15000000013969839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326280</v>
      </c>
      <c r="D169" s="1">
        <f>'PR-RAS'!E173</f>
        <v>229424.43</v>
      </c>
      <c r="E169" s="1">
        <v>0</v>
      </c>
      <c r="F169" s="1">
        <v>0</v>
      </c>
      <c r="G169" s="2">
        <f t="shared" si="0"/>
        <v>131901.64848</v>
      </c>
      <c r="H169" s="2">
        <f t="shared" si="1"/>
        <v>0.42999999999301508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351245</v>
      </c>
      <c r="D170" s="1">
        <f>'PR-RAS'!E174</f>
        <v>109035.55</v>
      </c>
      <c r="E170" s="1">
        <v>0</v>
      </c>
      <c r="F170" s="1">
        <v>0</v>
      </c>
      <c r="G170" s="2">
        <f t="shared" si="0"/>
        <v>96214.420899999997</v>
      </c>
      <c r="H170" s="2">
        <f t="shared" si="1"/>
        <v>0.44999999999708962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23288</v>
      </c>
      <c r="D172" s="1">
        <f>'PR-RAS'!E176</f>
        <v>4486.29</v>
      </c>
      <c r="E172" s="1">
        <v>0</v>
      </c>
      <c r="F172" s="1">
        <v>0</v>
      </c>
      <c r="G172" s="2">
        <f t="shared" si="0"/>
        <v>5516.5591800000011</v>
      </c>
      <c r="H172" s="2">
        <f t="shared" si="1"/>
        <v>0.28999999999996362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6288238</v>
      </c>
      <c r="D173" s="1">
        <f>'PR-RAS'!E177</f>
        <v>5627032.7799999993</v>
      </c>
      <c r="E173" s="1">
        <v>0</v>
      </c>
      <c r="F173" s="1">
        <v>0</v>
      </c>
      <c r="G173" s="2">
        <f t="shared" si="0"/>
        <v>3017276.2123199995</v>
      </c>
      <c r="H173" s="2">
        <f t="shared" si="1"/>
        <v>0.22000000067055225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282577</v>
      </c>
      <c r="D174" s="1">
        <f>'PR-RAS'!E178</f>
        <v>317061.45999999996</v>
      </c>
      <c r="E174" s="1">
        <v>0</v>
      </c>
      <c r="F174" s="1">
        <v>0</v>
      </c>
      <c r="G174" s="2">
        <f t="shared" si="0"/>
        <v>158589.08615999998</v>
      </c>
      <c r="H174" s="2">
        <f t="shared" si="1"/>
        <v>0.4599999999627471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1186796</v>
      </c>
      <c r="D175" s="1">
        <f>'PR-RAS'!E179</f>
        <v>521224.1</v>
      </c>
      <c r="E175" s="1">
        <v>0</v>
      </c>
      <c r="F175" s="1">
        <v>0</v>
      </c>
      <c r="G175" s="2">
        <f t="shared" si="0"/>
        <v>387888.49080000003</v>
      </c>
      <c r="H175" s="2">
        <f t="shared" si="1"/>
        <v>9.9999999976716936E-2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464974</v>
      </c>
      <c r="D176" s="1">
        <f>'PR-RAS'!E180</f>
        <v>356300.13</v>
      </c>
      <c r="E176" s="1">
        <v>0</v>
      </c>
      <c r="F176" s="1">
        <v>0</v>
      </c>
      <c r="G176" s="2">
        <f t="shared" si="0"/>
        <v>206075.49549999999</v>
      </c>
      <c r="H176" s="2">
        <f t="shared" si="1"/>
        <v>0.13000000000465661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2516729</v>
      </c>
      <c r="D177" s="1">
        <f>'PR-RAS'!E181</f>
        <v>2748191.92</v>
      </c>
      <c r="E177" s="1">
        <v>0</v>
      </c>
      <c r="F177" s="1">
        <v>0</v>
      </c>
      <c r="G177" s="2">
        <f t="shared" si="0"/>
        <v>1410307.8598399998</v>
      </c>
      <c r="H177" s="2">
        <f t="shared" si="1"/>
        <v>8.0000000074505806E-2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147769</v>
      </c>
      <c r="D178" s="1">
        <f>'PR-RAS'!E182</f>
        <v>342691.53</v>
      </c>
      <c r="E178" s="1">
        <v>0</v>
      </c>
      <c r="F178" s="1">
        <v>0</v>
      </c>
      <c r="G178" s="2">
        <f t="shared" si="0"/>
        <v>147467.91462</v>
      </c>
      <c r="H178" s="2">
        <f t="shared" si="1"/>
        <v>0.46999999997206032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34946</v>
      </c>
      <c r="D179" s="1">
        <f>'PR-RAS'!E183</f>
        <v>53508.28</v>
      </c>
      <c r="E179" s="1">
        <v>0</v>
      </c>
      <c r="F179" s="1">
        <v>0</v>
      </c>
      <c r="G179" s="2">
        <f t="shared" si="0"/>
        <v>25269.33568</v>
      </c>
      <c r="H179" s="2">
        <f t="shared" si="1"/>
        <v>0.27999999999883585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766256</v>
      </c>
      <c r="D180" s="1">
        <f>'PR-RAS'!E184</f>
        <v>698809.25</v>
      </c>
      <c r="E180" s="1">
        <v>0</v>
      </c>
      <c r="F180" s="1">
        <v>0</v>
      </c>
      <c r="G180" s="2">
        <f t="shared" si="0"/>
        <v>387333.5355</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126524</v>
      </c>
      <c r="D181" s="1">
        <f>'PR-RAS'!E185</f>
        <v>134462.68</v>
      </c>
      <c r="E181" s="1">
        <v>0</v>
      </c>
      <c r="F181" s="1">
        <v>0</v>
      </c>
      <c r="G181" s="2">
        <f t="shared" si="0"/>
        <v>71180.8848</v>
      </c>
      <c r="H181" s="2">
        <f t="shared" si="1"/>
        <v>0.32000000000698492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761667</v>
      </c>
      <c r="D182" s="1">
        <f>'PR-RAS'!E186</f>
        <v>454783.43</v>
      </c>
      <c r="E182" s="1">
        <v>0</v>
      </c>
      <c r="F182" s="1">
        <v>0</v>
      </c>
      <c r="G182" s="2">
        <f t="shared" si="0"/>
        <v>302493.32865999994</v>
      </c>
      <c r="H182" s="2">
        <f t="shared" si="1"/>
        <v>0.42999999999301508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1564730</v>
      </c>
      <c r="D184" s="1">
        <f>'PR-RAS'!E188</f>
        <v>1891921.91</v>
      </c>
      <c r="E184" s="1">
        <v>0</v>
      </c>
      <c r="F184" s="1">
        <v>0</v>
      </c>
      <c r="G184" s="2">
        <f t="shared" si="0"/>
        <v>978789.00906000007</v>
      </c>
      <c r="H184" s="2">
        <f t="shared" si="1"/>
        <v>9.0000000083819032E-2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204125</v>
      </c>
      <c r="D185" s="1">
        <f>'PR-RAS'!E189</f>
        <v>164923.96</v>
      </c>
      <c r="E185" s="1">
        <v>0</v>
      </c>
      <c r="F185" s="1">
        <v>0</v>
      </c>
      <c r="G185" s="2">
        <f t="shared" si="0"/>
        <v>98251.017279999985</v>
      </c>
      <c r="H185" s="2">
        <f t="shared" si="1"/>
        <v>4.0000000008149073E-2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87038</v>
      </c>
      <c r="D186" s="1">
        <f>'PR-RAS'!E190</f>
        <v>155665.44999999998</v>
      </c>
      <c r="E186" s="1">
        <v>0</v>
      </c>
      <c r="F186" s="1">
        <v>0</v>
      </c>
      <c r="G186" s="2">
        <f t="shared" si="0"/>
        <v>73698.246499999994</v>
      </c>
      <c r="H186" s="2">
        <f t="shared" si="1"/>
        <v>0.4499999999825377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129793</v>
      </c>
      <c r="D187" s="1">
        <f>'PR-RAS'!E191</f>
        <v>140406.94999999998</v>
      </c>
      <c r="E187" s="1">
        <v>0</v>
      </c>
      <c r="F187" s="1">
        <v>0</v>
      </c>
      <c r="G187" s="2">
        <f t="shared" si="0"/>
        <v>76372.883399999992</v>
      </c>
      <c r="H187" s="2">
        <f t="shared" si="1"/>
        <v>5.0000000017462298E-2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606</v>
      </c>
      <c r="D188" s="1">
        <f>'PR-RAS'!E192</f>
        <v>4500.34</v>
      </c>
      <c r="E188" s="1">
        <v>0</v>
      </c>
      <c r="F188" s="1">
        <v>0</v>
      </c>
      <c r="G188" s="2">
        <f t="shared" si="0"/>
        <v>1796.4491600000001</v>
      </c>
      <c r="H188" s="2">
        <f t="shared" si="1"/>
        <v>0.34000000000014552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143188</v>
      </c>
      <c r="D189" s="1">
        <f>'PR-RAS'!E193</f>
        <v>82946.290000000008</v>
      </c>
      <c r="E189" s="1">
        <v>0</v>
      </c>
      <c r="F189" s="1">
        <v>0</v>
      </c>
      <c r="G189" s="2">
        <f t="shared" si="0"/>
        <v>58107.149040000004</v>
      </c>
      <c r="H189" s="2">
        <f t="shared" si="1"/>
        <v>0.29000000000814907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999980</v>
      </c>
      <c r="D191" s="1">
        <f>'PR-RAS'!E195</f>
        <v>1343478.92</v>
      </c>
      <c r="E191" s="1">
        <v>0</v>
      </c>
      <c r="F191" s="1">
        <v>0</v>
      </c>
      <c r="G191" s="2">
        <f t="shared" si="0"/>
        <v>700518.18959999993</v>
      </c>
      <c r="H191" s="2">
        <f t="shared" si="1"/>
        <v>8.0000000074505806E-2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221607</v>
      </c>
      <c r="D192" s="1">
        <f>'PR-RAS'!E196</f>
        <v>192386.99000000002</v>
      </c>
      <c r="E192" s="1">
        <v>0</v>
      </c>
      <c r="F192" s="1">
        <v>0</v>
      </c>
      <c r="G192" s="2">
        <f t="shared" si="0"/>
        <v>115818.76718</v>
      </c>
      <c r="H192" s="2">
        <f t="shared" si="1"/>
        <v>9.9999999802093953E-3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221607</v>
      </c>
      <c r="D206" s="1">
        <f>'PR-RAS'!E210</f>
        <v>192386.99000000002</v>
      </c>
      <c r="E206" s="1">
        <v>0</v>
      </c>
      <c r="F206" s="1">
        <v>0</v>
      </c>
      <c r="G206" s="2">
        <f t="shared" si="0"/>
        <v>124308.10089999999</v>
      </c>
      <c r="H206" s="2">
        <f t="shared" si="1"/>
        <v>9.9999999802093953E-3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82535</v>
      </c>
      <c r="D207" s="1">
        <f>'PR-RAS'!E211</f>
        <v>101977.85</v>
      </c>
      <c r="E207" s="1">
        <v>0</v>
      </c>
      <c r="F207" s="1">
        <v>0</v>
      </c>
      <c r="G207" s="2">
        <f t="shared" si="0"/>
        <v>59017.084199999998</v>
      </c>
      <c r="H207" s="2">
        <f t="shared" si="1"/>
        <v>0.14999999999417923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5791</v>
      </c>
      <c r="D209" s="1">
        <f>'PR-RAS'!E213</f>
        <v>37051.659999999996</v>
      </c>
      <c r="E209" s="1">
        <v>0</v>
      </c>
      <c r="F209" s="1">
        <v>0</v>
      </c>
      <c r="G209" s="2">
        <f t="shared" si="0"/>
        <v>16618.018559999997</v>
      </c>
      <c r="H209" s="2">
        <f t="shared" si="1"/>
        <v>0.3400000000037835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133281</v>
      </c>
      <c r="D210" s="1">
        <f>'PR-RAS'!E214</f>
        <v>53357.48</v>
      </c>
      <c r="E210" s="1">
        <v>0</v>
      </c>
      <c r="F210" s="1">
        <v>0</v>
      </c>
      <c r="G210" s="2">
        <f t="shared" si="0"/>
        <v>50159.155640000004</v>
      </c>
      <c r="H210" s="2">
        <f t="shared" si="1"/>
        <v>0.48000000000320142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758186</v>
      </c>
      <c r="D211" s="1">
        <f>'PR-RAS'!E215</f>
        <v>303139.81</v>
      </c>
      <c r="E211" s="1">
        <v>0</v>
      </c>
      <c r="F211" s="1">
        <v>0</v>
      </c>
      <c r="G211" s="2">
        <f t="shared" si="0"/>
        <v>286537.78020000004</v>
      </c>
      <c r="H211" s="2">
        <f t="shared" si="1"/>
        <v>0.19000000000232831</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758186</v>
      </c>
      <c r="D215" s="1">
        <f>'PR-RAS'!E219</f>
        <v>303139.81</v>
      </c>
      <c r="E215" s="1">
        <v>0</v>
      </c>
      <c r="F215" s="1">
        <v>0</v>
      </c>
      <c r="G215" s="2">
        <f t="shared" si="0"/>
        <v>291995.64267999999</v>
      </c>
      <c r="H215" s="2">
        <f t="shared" si="1"/>
        <v>0.19000000000232831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758186</v>
      </c>
      <c r="D218" s="1">
        <f>'PR-RAS'!E222</f>
        <v>303139.81</v>
      </c>
      <c r="E218" s="1">
        <v>0</v>
      </c>
      <c r="F218" s="1">
        <v>0</v>
      </c>
      <c r="G218" s="2">
        <f t="shared" si="0"/>
        <v>296089.03954000003</v>
      </c>
      <c r="H218" s="2">
        <f t="shared" si="1"/>
        <v>0.19000000000232831</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1243837</v>
      </c>
      <c r="D220" s="1">
        <f>'PR-RAS'!E224</f>
        <v>0</v>
      </c>
      <c r="E220" s="1">
        <v>0</v>
      </c>
      <c r="F220" s="1">
        <v>0</v>
      </c>
      <c r="G220" s="2">
        <f t="shared" si="0"/>
        <v>272400.30300000001</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1243837</v>
      </c>
      <c r="D240" s="1">
        <f>'PR-RAS'!E244</f>
        <v>0</v>
      </c>
      <c r="E240" s="1">
        <v>0</v>
      </c>
      <c r="F240" s="1">
        <v>0</v>
      </c>
      <c r="G240" s="2">
        <f t="shared" si="0"/>
        <v>297277.04300000001</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1243837</v>
      </c>
      <c r="D242" s="1">
        <f>'PR-RAS'!E246</f>
        <v>0</v>
      </c>
      <c r="E242" s="1">
        <v>0</v>
      </c>
      <c r="F242" s="1">
        <v>0</v>
      </c>
      <c r="G242" s="2">
        <f t="shared" si="0"/>
        <v>299764.717</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2152078</v>
      </c>
      <c r="D248" s="1">
        <f>'PR-RAS'!E252</f>
        <v>2242525.9900000002</v>
      </c>
      <c r="E248" s="1">
        <v>0</v>
      </c>
      <c r="F248" s="1">
        <v>0</v>
      </c>
      <c r="G248" s="2">
        <f t="shared" si="0"/>
        <v>1639371.1050600002</v>
      </c>
      <c r="H248" s="2">
        <f t="shared" si="1"/>
        <v>9.9999997764825821E-3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2152078</v>
      </c>
      <c r="D255" s="1">
        <f>'PR-RAS'!E259</f>
        <v>2242525.9900000002</v>
      </c>
      <c r="E255" s="1">
        <v>0</v>
      </c>
      <c r="F255" s="1">
        <v>0</v>
      </c>
      <c r="G255" s="2">
        <f t="shared" si="0"/>
        <v>1685831.0149200002</v>
      </c>
      <c r="H255" s="2">
        <f t="shared" si="1"/>
        <v>9.9999997764825821E-3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1811805</v>
      </c>
      <c r="D256" s="1">
        <f>'PR-RAS'!E260</f>
        <v>1701578.77</v>
      </c>
      <c r="E256" s="1">
        <v>0</v>
      </c>
      <c r="F256" s="1">
        <v>0</v>
      </c>
      <c r="G256" s="2">
        <f t="shared" si="0"/>
        <v>1329815.4477000001</v>
      </c>
      <c r="H256" s="2">
        <f t="shared" si="1"/>
        <v>0.22999999998137355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340273</v>
      </c>
      <c r="D257" s="1">
        <f>'PR-RAS'!E261</f>
        <v>540947.22</v>
      </c>
      <c r="E257" s="1">
        <v>0</v>
      </c>
      <c r="F257" s="1">
        <v>0</v>
      </c>
      <c r="G257" s="2">
        <f t="shared" si="0"/>
        <v>364074.86463999999</v>
      </c>
      <c r="H257" s="2">
        <f t="shared" si="1"/>
        <v>0.21999999997206032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2079051</v>
      </c>
      <c r="D259" s="1">
        <f>'PR-RAS'!E263</f>
        <v>2053946.5</v>
      </c>
      <c r="E259" s="1">
        <v>0</v>
      </c>
      <c r="F259" s="1">
        <v>0</v>
      </c>
      <c r="G259" s="2">
        <f t="shared" si="0"/>
        <v>1596231.5520000001</v>
      </c>
      <c r="H259" s="2">
        <f t="shared" si="1"/>
        <v>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1771273</v>
      </c>
      <c r="D260" s="1">
        <f>'PR-RAS'!E264</f>
        <v>1958634.57</v>
      </c>
      <c r="E260" s="1">
        <v>0</v>
      </c>
      <c r="F260" s="1">
        <v>0</v>
      </c>
      <c r="G260" s="2">
        <f t="shared" si="0"/>
        <v>1473332.4142600002</v>
      </c>
      <c r="H260" s="2">
        <f t="shared" si="1"/>
        <v>0.42999999993480742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1771273</v>
      </c>
      <c r="D261" s="1">
        <f>'PR-RAS'!E265</f>
        <v>1958634.57</v>
      </c>
      <c r="E261" s="1">
        <v>0</v>
      </c>
      <c r="F261" s="1">
        <v>0</v>
      </c>
      <c r="G261" s="2">
        <f t="shared" si="0"/>
        <v>1479020.9564000003</v>
      </c>
      <c r="H261" s="2">
        <f t="shared" si="1"/>
        <v>0.42999999993480742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304711</v>
      </c>
      <c r="D264" s="1">
        <f>'PR-RAS'!E268</f>
        <v>0</v>
      </c>
      <c r="E264" s="1">
        <v>0</v>
      </c>
      <c r="F264" s="1">
        <v>0</v>
      </c>
      <c r="G264" s="2">
        <f t="shared" si="0"/>
        <v>80138.993000000002</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118394</v>
      </c>
      <c r="D265" s="1">
        <f>'PR-RAS'!E269</f>
        <v>0</v>
      </c>
      <c r="E265" s="1">
        <v>0</v>
      </c>
      <c r="F265" s="1">
        <v>0</v>
      </c>
      <c r="G265" s="2">
        <f t="shared" ref="G265:G521" si="8">(B265/1000)*(C265*1+D265*2)</f>
        <v>31256.016000000003</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186317</v>
      </c>
      <c r="D266" s="1">
        <f>'PR-RAS'!E270</f>
        <v>0</v>
      </c>
      <c r="E266" s="1">
        <v>0</v>
      </c>
      <c r="F266" s="1">
        <v>0</v>
      </c>
      <c r="G266" s="2">
        <f t="shared" si="8"/>
        <v>49374.005000000005</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3067</v>
      </c>
      <c r="D269" s="1">
        <f>'PR-RAS'!E273</f>
        <v>95311.93</v>
      </c>
      <c r="E269" s="1">
        <v>0</v>
      </c>
      <c r="F269" s="1">
        <v>0</v>
      </c>
      <c r="G269" s="2">
        <f t="shared" si="8"/>
        <v>51909.150479999997</v>
      </c>
      <c r="H269" s="2">
        <f t="shared" si="9"/>
        <v>7.0000000006984919E-2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3067</v>
      </c>
      <c r="D270" s="1">
        <f>'PR-RAS'!E274</f>
        <v>55311.93</v>
      </c>
      <c r="E270" s="1">
        <v>0</v>
      </c>
      <c r="F270" s="1">
        <v>0</v>
      </c>
      <c r="G270" s="2">
        <f t="shared" si="8"/>
        <v>30582.841340000003</v>
      </c>
      <c r="H270" s="2">
        <f t="shared" si="9"/>
        <v>6.9999999999708962E-2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40000</v>
      </c>
      <c r="E273" s="1">
        <v>0</v>
      </c>
      <c r="F273" s="1">
        <v>0</v>
      </c>
      <c r="G273" s="2">
        <f t="shared" si="8"/>
        <v>21760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26934851</v>
      </c>
      <c r="D285" s="1">
        <f>'PR-RAS'!E289</f>
        <v>23870000.359999999</v>
      </c>
      <c r="E285" s="1">
        <v>0</v>
      </c>
      <c r="F285" s="1">
        <v>0</v>
      </c>
      <c r="G285" s="2">
        <f t="shared" si="8"/>
        <v>21207657.888479996</v>
      </c>
      <c r="H285" s="2">
        <f t="shared" si="9"/>
        <v>0.35999999940395355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15272506</v>
      </c>
      <c r="D286" s="1">
        <f>'PR-RAS'!E290</f>
        <v>7744777.4399999976</v>
      </c>
      <c r="E286" s="1">
        <v>0</v>
      </c>
      <c r="F286" s="1">
        <v>0</v>
      </c>
      <c r="G286" s="2">
        <f t="shared" si="8"/>
        <v>8767187.3507999983</v>
      </c>
      <c r="H286" s="2">
        <f t="shared" si="9"/>
        <v>0.43999999761581421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16827353</v>
      </c>
      <c r="D288" s="1">
        <f>'PR-RAS'!E292</f>
        <v>21334939.999999996</v>
      </c>
      <c r="E288" s="1">
        <v>0</v>
      </c>
      <c r="F288" s="1">
        <v>0</v>
      </c>
      <c r="G288" s="2">
        <f t="shared" si="8"/>
        <v>17075705.870999996</v>
      </c>
      <c r="H288" s="2">
        <f t="shared" si="9"/>
        <v>3.7252902984619141E-9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23574525.640000001</v>
      </c>
      <c r="E290" s="1">
        <v>0</v>
      </c>
      <c r="F290" s="1">
        <v>0</v>
      </c>
      <c r="G290" s="2">
        <f t="shared" si="8"/>
        <v>13626075.81992</v>
      </c>
      <c r="H290" s="2">
        <f t="shared" si="9"/>
        <v>0.35999999940395355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459194</v>
      </c>
      <c r="D293" s="1">
        <f>'PR-RAS'!E298</f>
        <v>612721.84</v>
      </c>
      <c r="E293" s="1">
        <v>0</v>
      </c>
      <c r="F293" s="1">
        <v>0</v>
      </c>
      <c r="G293" s="2">
        <f t="shared" si="8"/>
        <v>491914.20255999995</v>
      </c>
      <c r="H293" s="2">
        <f t="shared" si="9"/>
        <v>0.16000000003259629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440483</v>
      </c>
      <c r="D294" s="1">
        <f>'PR-RAS'!E299</f>
        <v>612721.84</v>
      </c>
      <c r="E294" s="1">
        <v>0</v>
      </c>
      <c r="F294" s="1">
        <v>0</v>
      </c>
      <c r="G294" s="2">
        <f t="shared" si="8"/>
        <v>488116.51723999996</v>
      </c>
      <c r="H294" s="2">
        <f t="shared" si="9"/>
        <v>0.16000000003259629</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440483</v>
      </c>
      <c r="D295" s="1">
        <f>'PR-RAS'!E300</f>
        <v>612721.84</v>
      </c>
      <c r="E295" s="1">
        <v>0</v>
      </c>
      <c r="F295" s="1">
        <v>0</v>
      </c>
      <c r="G295" s="2">
        <f t="shared" si="8"/>
        <v>489782.44391999993</v>
      </c>
      <c r="H295" s="2">
        <f t="shared" si="9"/>
        <v>0.16000000003259629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440483</v>
      </c>
      <c r="D296" s="1">
        <f>'PR-RAS'!E301</f>
        <v>612721.84</v>
      </c>
      <c r="E296" s="1">
        <v>0</v>
      </c>
      <c r="F296" s="1">
        <v>0</v>
      </c>
      <c r="G296" s="2">
        <f t="shared" si="8"/>
        <v>491448.37059999997</v>
      </c>
      <c r="H296" s="2">
        <f t="shared" si="9"/>
        <v>0.16000000003259629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18711</v>
      </c>
      <c r="D306" s="1">
        <f>'PR-RAS'!E311</f>
        <v>0</v>
      </c>
      <c r="E306" s="1">
        <v>0</v>
      </c>
      <c r="F306" s="1">
        <v>0</v>
      </c>
      <c r="G306" s="2">
        <f t="shared" si="8"/>
        <v>5706.8549999999996</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489</v>
      </c>
      <c r="D307" s="1">
        <f>'PR-RAS'!E312</f>
        <v>0</v>
      </c>
      <c r="E307" s="1">
        <v>0</v>
      </c>
      <c r="F307" s="1">
        <v>0</v>
      </c>
      <c r="G307" s="2">
        <f t="shared" si="8"/>
        <v>149.63399999999999</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489</v>
      </c>
      <c r="D308" s="1">
        <f>'PR-RAS'!E313</f>
        <v>0</v>
      </c>
      <c r="E308" s="1">
        <v>0</v>
      </c>
      <c r="F308" s="1">
        <v>0</v>
      </c>
      <c r="G308" s="2">
        <f t="shared" si="8"/>
        <v>150.12299999999999</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18222</v>
      </c>
      <c r="D321" s="1">
        <f>'PR-RAS'!E326</f>
        <v>0</v>
      </c>
      <c r="E321" s="1">
        <v>0</v>
      </c>
      <c r="F321" s="1">
        <v>0</v>
      </c>
      <c r="G321" s="2">
        <f t="shared" si="8"/>
        <v>5831.04</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18222</v>
      </c>
      <c r="D322" s="1">
        <f>'PR-RAS'!E327</f>
        <v>0</v>
      </c>
      <c r="E322" s="1">
        <v>0</v>
      </c>
      <c r="F322" s="1">
        <v>0</v>
      </c>
      <c r="G322" s="2">
        <f t="shared" si="8"/>
        <v>5849.2619999999997</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10814119</v>
      </c>
      <c r="D345" s="1">
        <f>'PR-RAS'!E350</f>
        <v>9435875.1500000004</v>
      </c>
      <c r="E345" s="1">
        <v>0</v>
      </c>
      <c r="F345" s="1">
        <v>0</v>
      </c>
      <c r="G345" s="2">
        <f t="shared" si="8"/>
        <v>10211939.039199999</v>
      </c>
      <c r="H345" s="2">
        <f t="shared" si="9"/>
        <v>0.15000000037252903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60801</v>
      </c>
      <c r="D346" s="1">
        <f>'PR-RAS'!E351</f>
        <v>563503.57999999996</v>
      </c>
      <c r="E346" s="1">
        <v>0</v>
      </c>
      <c r="F346" s="1">
        <v>0</v>
      </c>
      <c r="G346" s="2">
        <f t="shared" si="8"/>
        <v>409793.81519999995</v>
      </c>
      <c r="H346" s="2">
        <f t="shared" si="9"/>
        <v>0.42000000004190952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60801</v>
      </c>
      <c r="D347" s="1">
        <f>'PR-RAS'!E352</f>
        <v>563503.57999999996</v>
      </c>
      <c r="E347" s="1">
        <v>0</v>
      </c>
      <c r="F347" s="1">
        <v>0</v>
      </c>
      <c r="G347" s="2">
        <f t="shared" si="8"/>
        <v>410981.62335999997</v>
      </c>
      <c r="H347" s="2">
        <f t="shared" si="9"/>
        <v>0.42000000004190952</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60801</v>
      </c>
      <c r="D348" s="1">
        <f>'PR-RAS'!E353</f>
        <v>563503.57999999996</v>
      </c>
      <c r="E348" s="1">
        <v>0</v>
      </c>
      <c r="F348" s="1">
        <v>0</v>
      </c>
      <c r="G348" s="2">
        <f t="shared" si="8"/>
        <v>412169.43151999993</v>
      </c>
      <c r="H348" s="2">
        <f t="shared" si="9"/>
        <v>0.42000000004190952</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10117356</v>
      </c>
      <c r="D358" s="1">
        <f>'PR-RAS'!E363</f>
        <v>7918849.3900000006</v>
      </c>
      <c r="E358" s="1">
        <v>0</v>
      </c>
      <c r="F358" s="1">
        <v>0</v>
      </c>
      <c r="G358" s="2">
        <f t="shared" si="8"/>
        <v>9265954.5564600006</v>
      </c>
      <c r="H358" s="2">
        <f t="shared" si="9"/>
        <v>0.39000000059604645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9338275</v>
      </c>
      <c r="D359" s="1">
        <f>'PR-RAS'!E364</f>
        <v>7144751.4500000002</v>
      </c>
      <c r="E359" s="1">
        <v>0</v>
      </c>
      <c r="F359" s="1">
        <v>0</v>
      </c>
      <c r="G359" s="2">
        <f t="shared" si="8"/>
        <v>8458744.4881999996</v>
      </c>
      <c r="H359" s="2">
        <f t="shared" si="9"/>
        <v>0.45000000018626451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3057130</v>
      </c>
      <c r="D361" s="1">
        <f>'PR-RAS'!E366</f>
        <v>1071895.3899999999</v>
      </c>
      <c r="E361" s="1">
        <v>0</v>
      </c>
      <c r="F361" s="1">
        <v>0</v>
      </c>
      <c r="G361" s="2">
        <f t="shared" si="8"/>
        <v>1872331.4807999998</v>
      </c>
      <c r="H361" s="2">
        <f t="shared" si="9"/>
        <v>0.38999999989755452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1423447</v>
      </c>
      <c r="D362" s="1">
        <f>'PR-RAS'!E367</f>
        <v>2881951.4</v>
      </c>
      <c r="E362" s="1">
        <v>0</v>
      </c>
      <c r="F362" s="1">
        <v>0</v>
      </c>
      <c r="G362" s="2">
        <f t="shared" si="8"/>
        <v>2594633.2777999998</v>
      </c>
      <c r="H362" s="2">
        <f t="shared" si="9"/>
        <v>0.39999999990686774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4857698</v>
      </c>
      <c r="D363" s="1">
        <f>'PR-RAS'!E368</f>
        <v>3190904.66</v>
      </c>
      <c r="E363" s="1">
        <v>0</v>
      </c>
      <c r="F363" s="1">
        <v>0</v>
      </c>
      <c r="G363" s="2">
        <f t="shared" si="8"/>
        <v>4068701.6498400001</v>
      </c>
      <c r="H363" s="2">
        <f t="shared" si="9"/>
        <v>0.33999999985098839</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614181</v>
      </c>
      <c r="D364" s="1">
        <f>'PR-RAS'!E369</f>
        <v>573447.93999999994</v>
      </c>
      <c r="E364" s="1">
        <v>0</v>
      </c>
      <c r="F364" s="1">
        <v>0</v>
      </c>
      <c r="G364" s="2">
        <f t="shared" si="8"/>
        <v>639270.90743999998</v>
      </c>
      <c r="H364" s="2">
        <f t="shared" si="9"/>
        <v>6.0000000055879354E-2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174161</v>
      </c>
      <c r="D365" s="1">
        <f>'PR-RAS'!E370</f>
        <v>74088.19</v>
      </c>
      <c r="E365" s="1">
        <v>0</v>
      </c>
      <c r="F365" s="1">
        <v>0</v>
      </c>
      <c r="G365" s="2">
        <f t="shared" si="8"/>
        <v>117330.80632</v>
      </c>
      <c r="H365" s="2">
        <f t="shared" si="9"/>
        <v>0.19000000000232831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3304</v>
      </c>
      <c r="E366" s="1">
        <v>0</v>
      </c>
      <c r="F366" s="1">
        <v>0</v>
      </c>
      <c r="G366" s="2">
        <f t="shared" si="8"/>
        <v>2411.92</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86928.25</v>
      </c>
      <c r="E367" s="1">
        <v>0</v>
      </c>
      <c r="F367" s="1">
        <v>0</v>
      </c>
      <c r="G367" s="2">
        <f t="shared" si="8"/>
        <v>63631.478999999999</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2369</v>
      </c>
      <c r="D370" s="1">
        <f>'PR-RAS'!E375</f>
        <v>0</v>
      </c>
      <c r="E370" s="1">
        <v>0</v>
      </c>
      <c r="F370" s="1">
        <v>0</v>
      </c>
      <c r="G370" s="2">
        <f t="shared" si="8"/>
        <v>874.16099999999994</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437651</v>
      </c>
      <c r="D371" s="1">
        <f>'PR-RAS'!E376</f>
        <v>409127.5</v>
      </c>
      <c r="E371" s="1">
        <v>0</v>
      </c>
      <c r="F371" s="1">
        <v>0</v>
      </c>
      <c r="G371" s="2">
        <f t="shared" si="8"/>
        <v>464685.22</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154900</v>
      </c>
      <c r="D373" s="1">
        <f>'PR-RAS'!E378</f>
        <v>149900</v>
      </c>
      <c r="E373" s="1">
        <v>0</v>
      </c>
      <c r="F373" s="1">
        <v>0</v>
      </c>
      <c r="G373" s="2">
        <f t="shared" si="8"/>
        <v>169148.4</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154900</v>
      </c>
      <c r="D374" s="1">
        <f>'PR-RAS'!E379</f>
        <v>149900</v>
      </c>
      <c r="E374" s="1">
        <v>0</v>
      </c>
      <c r="F374" s="1">
        <v>0</v>
      </c>
      <c r="G374" s="2">
        <f t="shared" si="8"/>
        <v>169603.1</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10000</v>
      </c>
      <c r="D386" s="1">
        <f>'PR-RAS'!E391</f>
        <v>50750</v>
      </c>
      <c r="E386" s="1">
        <v>0</v>
      </c>
      <c r="F386" s="1">
        <v>0</v>
      </c>
      <c r="G386" s="2">
        <f t="shared" si="8"/>
        <v>42927.5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10000</v>
      </c>
      <c r="D388" s="1">
        <f>'PR-RAS'!E393</f>
        <v>50750</v>
      </c>
      <c r="E388" s="1">
        <v>0</v>
      </c>
      <c r="F388" s="1">
        <v>0</v>
      </c>
      <c r="G388" s="2">
        <f t="shared" si="8"/>
        <v>43150.5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35037</v>
      </c>
      <c r="D391" s="1">
        <f>'PR-RAS'!E396</f>
        <v>0</v>
      </c>
      <c r="E391" s="1">
        <v>0</v>
      </c>
      <c r="F391" s="1">
        <v>0</v>
      </c>
      <c r="G391" s="2">
        <f t="shared" si="8"/>
        <v>13664.43</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35037</v>
      </c>
      <c r="D392" s="1">
        <f>'PR-RAS'!E397</f>
        <v>0</v>
      </c>
      <c r="E392" s="1">
        <v>0</v>
      </c>
      <c r="F392" s="1">
        <v>0</v>
      </c>
      <c r="G392" s="2">
        <f t="shared" si="8"/>
        <v>13699.467000000001</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35037</v>
      </c>
      <c r="D393" s="1">
        <f>'PR-RAS'!E398</f>
        <v>0</v>
      </c>
      <c r="E393" s="1">
        <v>0</v>
      </c>
      <c r="F393" s="1">
        <v>0</v>
      </c>
      <c r="G393" s="2">
        <f t="shared" si="8"/>
        <v>13734.504000000001</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600925</v>
      </c>
      <c r="D397" s="1">
        <f>'PR-RAS'!E402</f>
        <v>953522.18</v>
      </c>
      <c r="E397" s="1">
        <v>0</v>
      </c>
      <c r="F397" s="1">
        <v>0</v>
      </c>
      <c r="G397" s="2">
        <f t="shared" si="8"/>
        <v>993155.86656000023</v>
      </c>
      <c r="H397" s="2">
        <f t="shared" si="9"/>
        <v>0.18000000005122274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600925</v>
      </c>
      <c r="D401" s="1">
        <f>'PR-RAS'!E406</f>
        <v>953522.18</v>
      </c>
      <c r="E401" s="1">
        <v>0</v>
      </c>
      <c r="F401" s="1">
        <v>0</v>
      </c>
      <c r="G401" s="2">
        <f t="shared" si="8"/>
        <v>1003187.7440000002</v>
      </c>
      <c r="H401" s="2">
        <f t="shared" si="9"/>
        <v>0.18000000005122274</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10354925</v>
      </c>
      <c r="D403" s="1">
        <f>'PR-RAS'!E408</f>
        <v>8823153.3100000005</v>
      </c>
      <c r="E403" s="1">
        <v>0</v>
      </c>
      <c r="F403" s="1">
        <v>0</v>
      </c>
      <c r="G403" s="2">
        <f t="shared" si="8"/>
        <v>11256495.111240001</v>
      </c>
      <c r="H403" s="2">
        <f t="shared" si="9"/>
        <v>0.31000000052154064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26927812</v>
      </c>
      <c r="D405" s="1">
        <f>'PR-RAS'!E410</f>
        <v>26927811.77</v>
      </c>
      <c r="E405" s="1">
        <v>0</v>
      </c>
      <c r="F405" s="1">
        <v>0</v>
      </c>
      <c r="G405" s="2">
        <f t="shared" si="8"/>
        <v>32636507.958159998</v>
      </c>
      <c r="H405" s="2">
        <f t="shared" si="9"/>
        <v>0.23000000044703484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4308650</v>
      </c>
      <c r="D406" s="1">
        <f>'PR-RAS'!E411</f>
        <v>3014794.13</v>
      </c>
      <c r="E406" s="1">
        <v>0</v>
      </c>
      <c r="F406" s="1">
        <v>0</v>
      </c>
      <c r="G406" s="2">
        <f t="shared" si="8"/>
        <v>4186986.4953000001</v>
      </c>
      <c r="H406" s="2">
        <f t="shared" si="9"/>
        <v>0.12999999988824129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42666551</v>
      </c>
      <c r="D407" s="1">
        <f>'PR-RAS'!E412</f>
        <v>32227499.639999997</v>
      </c>
      <c r="E407" s="1">
        <v>0</v>
      </c>
      <c r="F407" s="1">
        <v>0</v>
      </c>
      <c r="G407" s="2">
        <f t="shared" si="8"/>
        <v>43491349.413680002</v>
      </c>
      <c r="H407" s="2">
        <f t="shared" si="9"/>
        <v>0.36000000312924385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37748970</v>
      </c>
      <c r="D408" s="1">
        <f>'PR-RAS'!E413</f>
        <v>33305875.509999998</v>
      </c>
      <c r="E408" s="1">
        <v>0</v>
      </c>
      <c r="F408" s="1">
        <v>0</v>
      </c>
      <c r="G408" s="2">
        <f t="shared" si="8"/>
        <v>42474813.455139995</v>
      </c>
      <c r="H408" s="2">
        <f t="shared" si="9"/>
        <v>0.49000000208616257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4917581</v>
      </c>
      <c r="D409" s="1">
        <f>'PR-RAS'!E414</f>
        <v>0</v>
      </c>
      <c r="E409" s="1">
        <v>0</v>
      </c>
      <c r="F409" s="1">
        <v>0</v>
      </c>
      <c r="G409" s="2">
        <f t="shared" si="8"/>
        <v>2006373.048</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1078375.870000001</v>
      </c>
      <c r="E410" s="1">
        <v>0</v>
      </c>
      <c r="F410" s="1">
        <v>0</v>
      </c>
      <c r="G410" s="2">
        <f t="shared" si="8"/>
        <v>882111.46166000084</v>
      </c>
      <c r="H410" s="2">
        <f t="shared" si="9"/>
        <v>0.12999999895691872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10100459</v>
      </c>
      <c r="D412" s="1">
        <f>'PR-RAS'!E417</f>
        <v>5592871.7700000033</v>
      </c>
      <c r="E412" s="1">
        <v>0</v>
      </c>
      <c r="F412" s="1">
        <v>0</v>
      </c>
      <c r="G412" s="2">
        <f t="shared" si="8"/>
        <v>8748629.2439400014</v>
      </c>
      <c r="H412" s="2">
        <f t="shared" si="9"/>
        <v>0.22999999672174454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4308650</v>
      </c>
      <c r="D413" s="1">
        <f>'PR-RAS'!E418</f>
        <v>26589319.77</v>
      </c>
      <c r="E413" s="1">
        <v>0</v>
      </c>
      <c r="F413" s="1">
        <v>0</v>
      </c>
      <c r="G413" s="2">
        <f t="shared" si="8"/>
        <v>23684763.290479999</v>
      </c>
      <c r="H413" s="2">
        <f t="shared" si="9"/>
        <v>0.23000000044703484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2200000</v>
      </c>
      <c r="D414" s="1">
        <f>'PR-RAS'!E420</f>
        <v>5168699.71</v>
      </c>
      <c r="E414" s="1">
        <v>0</v>
      </c>
      <c r="F414" s="1">
        <v>0</v>
      </c>
      <c r="G414" s="2">
        <f t="shared" si="8"/>
        <v>5177945.9604599997</v>
      </c>
      <c r="H414" s="2">
        <f t="shared" si="9"/>
        <v>0.2900000000372529</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2200000</v>
      </c>
      <c r="D478" s="1">
        <f>'PR-RAS'!E484</f>
        <v>5168699.71</v>
      </c>
      <c r="E478" s="1">
        <v>0</v>
      </c>
      <c r="F478" s="1">
        <v>0</v>
      </c>
      <c r="G478" s="2">
        <f t="shared" si="8"/>
        <v>5980339.5233399998</v>
      </c>
      <c r="H478" s="2">
        <f t="shared" si="9"/>
        <v>0.2900000000372529</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2200000</v>
      </c>
      <c r="D489" s="1">
        <f>'PR-RAS'!E495</f>
        <v>4751500</v>
      </c>
      <c r="E489" s="1">
        <v>0</v>
      </c>
      <c r="F489" s="1">
        <v>0</v>
      </c>
      <c r="G489" s="2">
        <f t="shared" si="8"/>
        <v>5711064</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2200000</v>
      </c>
      <c r="D490" s="1">
        <f>'PR-RAS'!E496</f>
        <v>4751500</v>
      </c>
      <c r="E490" s="1">
        <v>0</v>
      </c>
      <c r="F490" s="1">
        <v>0</v>
      </c>
      <c r="G490" s="2">
        <f t="shared" si="8"/>
        <v>5722767</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417199.71</v>
      </c>
      <c r="E501" s="1">
        <v>0</v>
      </c>
      <c r="F501" s="1">
        <v>0</v>
      </c>
      <c r="G501" s="2">
        <f t="shared" si="8"/>
        <v>417199.71</v>
      </c>
      <c r="H501" s="2">
        <f t="shared" si="9"/>
        <v>0.28999999997904524</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417199.71</v>
      </c>
      <c r="E502" s="1">
        <v>0</v>
      </c>
      <c r="F502" s="1">
        <v>0</v>
      </c>
      <c r="G502" s="2">
        <f t="shared" si="8"/>
        <v>418034.10941999999</v>
      </c>
      <c r="H502" s="2">
        <f t="shared" si="9"/>
        <v>0.28999999997904524</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3592714.32</v>
      </c>
      <c r="E522" s="1">
        <v>0</v>
      </c>
      <c r="F522" s="1">
        <v>0</v>
      </c>
      <c r="G522" s="2">
        <f t="shared" ref="G522:G809" si="10">(B522/1000)*(C522*1+D522*2)</f>
        <v>3743608.3214400001</v>
      </c>
      <c r="H522" s="2">
        <f t="shared" ref="H522:H809" si="11">ABS(C522-ROUND(C522,0))+ABS(D522-ROUND(D522,0))</f>
        <v>0.31999999983236194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3592714.32</v>
      </c>
      <c r="E587" s="1">
        <v>0</v>
      </c>
      <c r="F587" s="1">
        <v>0</v>
      </c>
      <c r="G587" s="2">
        <f t="shared" si="10"/>
        <v>4210661.1830399996</v>
      </c>
      <c r="H587" s="2">
        <f t="shared" si="11"/>
        <v>0.31999999983236194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2950000</v>
      </c>
      <c r="E599" s="1">
        <v>0</v>
      </c>
      <c r="F599" s="1">
        <v>0</v>
      </c>
      <c r="G599" s="2">
        <f t="shared" si="10"/>
        <v>3528200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2950000</v>
      </c>
      <c r="E600" s="1">
        <v>0</v>
      </c>
      <c r="F600" s="1">
        <v>0</v>
      </c>
      <c r="G600" s="2">
        <f t="shared" si="10"/>
        <v>3534100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642714.31999999995</v>
      </c>
      <c r="E611" s="1">
        <v>0</v>
      </c>
      <c r="F611" s="1">
        <v>0</v>
      </c>
      <c r="G611" s="2">
        <f t="shared" si="10"/>
        <v>784111.47039999987</v>
      </c>
      <c r="H611" s="2">
        <f t="shared" si="11"/>
        <v>0.31999999994877726</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642714.31999999995</v>
      </c>
      <c r="E612" s="1">
        <v>0</v>
      </c>
      <c r="F612" s="1">
        <v>0</v>
      </c>
      <c r="G612" s="2">
        <f t="shared" si="10"/>
        <v>785396.89903999993</v>
      </c>
      <c r="H612" s="2">
        <f t="shared" si="11"/>
        <v>0.31999999994877726</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2200000</v>
      </c>
      <c r="D629" s="1">
        <f>'PR-RAS'!E635</f>
        <v>1575985.3900000001</v>
      </c>
      <c r="E629" s="1">
        <v>0</v>
      </c>
      <c r="F629" s="1">
        <v>0</v>
      </c>
      <c r="G629" s="2">
        <f t="shared" si="10"/>
        <v>3361037.6498400001</v>
      </c>
      <c r="H629" s="2">
        <f t="shared" si="11"/>
        <v>0.39000000013038516</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2653808</v>
      </c>
      <c r="D631" s="1">
        <f>'PR-RAS'!E637</f>
        <v>4843428.1399999997</v>
      </c>
      <c r="E631" s="1">
        <v>0</v>
      </c>
      <c r="F631" s="1">
        <v>0</v>
      </c>
      <c r="G631" s="2">
        <f t="shared" si="10"/>
        <v>7774618.4963999996</v>
      </c>
      <c r="H631" s="2">
        <f t="shared" si="11"/>
        <v>0.13999999966472387</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44866551</v>
      </c>
      <c r="D633" s="1">
        <f>'PR-RAS'!E639</f>
        <v>37396199.349999994</v>
      </c>
      <c r="E633" s="1">
        <v>0</v>
      </c>
      <c r="F633" s="1">
        <v>0</v>
      </c>
      <c r="G633" s="2">
        <f t="shared" si="10"/>
        <v>75624456.2104</v>
      </c>
      <c r="H633" s="2">
        <f t="shared" si="11"/>
        <v>0.34999999403953552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37748970</v>
      </c>
      <c r="D634" s="1">
        <f>'PR-RAS'!E640</f>
        <v>36898589.829999998</v>
      </c>
      <c r="E634" s="1">
        <v>0</v>
      </c>
      <c r="F634" s="1">
        <v>0</v>
      </c>
      <c r="G634" s="2">
        <f t="shared" si="10"/>
        <v>70608712.734779999</v>
      </c>
      <c r="H634" s="2">
        <f t="shared" si="11"/>
        <v>0.17000000178813934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7117581</v>
      </c>
      <c r="D635" s="1">
        <f>'PR-RAS'!E641</f>
        <v>497609.51999999583</v>
      </c>
      <c r="E635" s="1">
        <v>0</v>
      </c>
      <c r="F635" s="1">
        <v>0</v>
      </c>
      <c r="G635" s="2">
        <f t="shared" si="10"/>
        <v>5143515.2253599949</v>
      </c>
      <c r="H635" s="2">
        <f t="shared" si="11"/>
        <v>0.48000000417232513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7446651</v>
      </c>
      <c r="D638" s="1">
        <f>'PR-RAS'!E644</f>
        <v>749443.63000000361</v>
      </c>
      <c r="E638" s="1">
        <v>0</v>
      </c>
      <c r="F638" s="1">
        <v>0</v>
      </c>
      <c r="G638" s="2">
        <f t="shared" si="10"/>
        <v>5698307.871620005</v>
      </c>
      <c r="H638" s="2">
        <f t="shared" si="11"/>
        <v>0.36999999638646841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329070</v>
      </c>
      <c r="D640" s="1">
        <f>'PR-RAS'!E646</f>
        <v>251834.11000000779</v>
      </c>
      <c r="E640" s="1">
        <v>0</v>
      </c>
      <c r="F640" s="1">
        <v>0</v>
      </c>
      <c r="G640" s="2">
        <f t="shared" si="10"/>
        <v>532119.72258000995</v>
      </c>
      <c r="H640" s="2">
        <f t="shared" si="11"/>
        <v>0.11000000778585672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170454</v>
      </c>
      <c r="D641" s="1">
        <f>'PR-RAS'!E647</f>
        <v>89304.8</v>
      </c>
      <c r="E641" s="1">
        <v>0</v>
      </c>
      <c r="F641" s="1">
        <v>0</v>
      </c>
      <c r="G641" s="2">
        <f t="shared" si="10"/>
        <v>223400.704</v>
      </c>
      <c r="H641" s="2">
        <f t="shared" si="11"/>
        <v>0.19999999999708962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1271879</v>
      </c>
      <c r="D642" s="1">
        <f>'PR-RAS'!E649</f>
        <v>1168111.28</v>
      </c>
      <c r="E642" s="1">
        <v>0</v>
      </c>
      <c r="F642" s="1">
        <v>0</v>
      </c>
      <c r="G642" s="2">
        <f t="shared" si="10"/>
        <v>2312793.0999600003</v>
      </c>
      <c r="H642" s="2">
        <f t="shared" si="11"/>
        <v>0.28000000002793968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70904481</v>
      </c>
      <c r="D643" s="1">
        <f>'PR-RAS'!E650</f>
        <v>53033757.170000002</v>
      </c>
      <c r="E643" s="1">
        <v>0</v>
      </c>
      <c r="F643" s="1">
        <v>0</v>
      </c>
      <c r="G643" s="2">
        <f t="shared" si="10"/>
        <v>113616021.00828001</v>
      </c>
      <c r="H643" s="2">
        <f t="shared" si="11"/>
        <v>0.17000000178813934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71008250</v>
      </c>
      <c r="D644" s="1">
        <f>'PR-RAS'!E651</f>
        <v>52283908.579999998</v>
      </c>
      <c r="E644" s="1">
        <v>0</v>
      </c>
      <c r="F644" s="1">
        <v>0</v>
      </c>
      <c r="G644" s="2">
        <f t="shared" si="10"/>
        <v>112895411.18388</v>
      </c>
      <c r="H644" s="2">
        <f t="shared" si="11"/>
        <v>0.42000000178813934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1168110</v>
      </c>
      <c r="D645" s="1">
        <f>'PR-RAS'!E652</f>
        <v>1917959.8700000048</v>
      </c>
      <c r="E645" s="1">
        <v>0</v>
      </c>
      <c r="F645" s="1">
        <v>0</v>
      </c>
      <c r="G645" s="2">
        <f t="shared" si="10"/>
        <v>3222595.1525600064</v>
      </c>
      <c r="H645" s="2">
        <f t="shared" si="11"/>
        <v>0.12999999523162842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49</v>
      </c>
      <c r="D646" s="1">
        <f>'PR-RAS'!E653</f>
        <v>27</v>
      </c>
      <c r="E646" s="1">
        <v>0</v>
      </c>
      <c r="F646" s="1">
        <v>0</v>
      </c>
      <c r="G646" s="2">
        <f t="shared" si="10"/>
        <v>66.435000000000002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33</v>
      </c>
      <c r="D647" s="1">
        <f>'PR-RAS'!E654</f>
        <v>39</v>
      </c>
      <c r="E647" s="1">
        <v>0</v>
      </c>
      <c r="F647" s="1">
        <v>0</v>
      </c>
      <c r="G647" s="2">
        <f t="shared" si="10"/>
        <v>71.706000000000003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48</v>
      </c>
      <c r="D648" s="1">
        <f>'PR-RAS'!E655</f>
        <v>27</v>
      </c>
      <c r="E648" s="1">
        <v>0</v>
      </c>
      <c r="F648" s="1">
        <v>0</v>
      </c>
      <c r="G648" s="2">
        <f t="shared" si="10"/>
        <v>65.994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33</v>
      </c>
      <c r="D649" s="1">
        <f>'PR-RAS'!E656</f>
        <v>39</v>
      </c>
      <c r="E649" s="1">
        <v>0</v>
      </c>
      <c r="F649" s="1">
        <v>0</v>
      </c>
      <c r="G649" s="2">
        <f t="shared" si="10"/>
        <v>71.927999999999997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672</v>
      </c>
      <c r="D651" s="1">
        <f>'PR-RAS'!E658</f>
        <v>18.57</v>
      </c>
      <c r="E651" s="1">
        <v>0</v>
      </c>
      <c r="F651" s="1">
        <v>0</v>
      </c>
      <c r="G651" s="2">
        <f t="shared" si="10"/>
        <v>460.94100000000003</v>
      </c>
      <c r="H651" s="2">
        <f t="shared" si="11"/>
        <v>0.42999999999999972</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3165</v>
      </c>
      <c r="D653" s="1">
        <f>'PR-RAS'!E660</f>
        <v>1327.2</v>
      </c>
      <c r="E653" s="1">
        <v>0</v>
      </c>
      <c r="F653" s="1">
        <v>0</v>
      </c>
      <c r="G653" s="2">
        <f t="shared" si="10"/>
        <v>3794.2487999999998</v>
      </c>
      <c r="H653" s="2">
        <f t="shared" si="11"/>
        <v>0.20000000000004547</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11081810</v>
      </c>
      <c r="D654" s="1">
        <f>'PR-RAS'!E661</f>
        <v>11438265.99</v>
      </c>
      <c r="E654" s="1">
        <v>0</v>
      </c>
      <c r="F654" s="1">
        <v>0</v>
      </c>
      <c r="G654" s="2">
        <f t="shared" si="10"/>
        <v>22174797.312940005</v>
      </c>
      <c r="H654" s="2">
        <f t="shared" si="11"/>
        <v>9.9999997764825821E-3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20000</v>
      </c>
      <c r="E655" s="1">
        <v>0</v>
      </c>
      <c r="F655" s="1">
        <v>0</v>
      </c>
      <c r="G655" s="2">
        <f t="shared" si="10"/>
        <v>26160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2490741</v>
      </c>
      <c r="D658" s="1">
        <f>'PR-RAS'!E665</f>
        <v>352439</v>
      </c>
      <c r="E658" s="1">
        <v>0</v>
      </c>
      <c r="F658" s="1">
        <v>0</v>
      </c>
      <c r="G658" s="2">
        <f t="shared" si="10"/>
        <v>2099521.6830000002</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68684</v>
      </c>
      <c r="D660" s="1">
        <f>'PR-RAS'!E667</f>
        <v>0</v>
      </c>
      <c r="E660" s="1">
        <v>0</v>
      </c>
      <c r="F660" s="1">
        <v>0</v>
      </c>
      <c r="G660" s="2">
        <f t="shared" si="10"/>
        <v>45262.756000000001</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242352.25</v>
      </c>
      <c r="E666" s="1">
        <v>0</v>
      </c>
      <c r="F666" s="1">
        <v>0</v>
      </c>
      <c r="G666" s="2">
        <f t="shared" si="10"/>
        <v>322328.49249999999</v>
      </c>
      <c r="H666" s="2">
        <f t="shared" si="11"/>
        <v>0.25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7380</v>
      </c>
      <c r="E668" s="1">
        <v>0</v>
      </c>
      <c r="F668" s="1">
        <v>0</v>
      </c>
      <c r="G668" s="2">
        <f t="shared" si="10"/>
        <v>9844.92</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41000</v>
      </c>
      <c r="E670" s="1">
        <v>0</v>
      </c>
      <c r="F670" s="1">
        <v>0</v>
      </c>
      <c r="G670" s="2">
        <f t="shared" si="10"/>
        <v>54858</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13429161</v>
      </c>
      <c r="D691" s="1">
        <f>'PR-RAS'!E698</f>
        <v>0</v>
      </c>
      <c r="E691" s="1">
        <v>0</v>
      </c>
      <c r="F691" s="1">
        <v>0</v>
      </c>
      <c r="G691" s="2">
        <f t="shared" si="10"/>
        <v>9266121.0899999999</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150679</v>
      </c>
      <c r="D711" s="1">
        <f>'PR-RAS'!E718</f>
        <v>176310.28</v>
      </c>
      <c r="E711" s="1">
        <v>0</v>
      </c>
      <c r="F711" s="1">
        <v>0</v>
      </c>
      <c r="G711" s="2">
        <f t="shared" si="10"/>
        <v>357342.6876</v>
      </c>
      <c r="H711" s="2">
        <f t="shared" si="11"/>
        <v>0.27999999999883585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100221</v>
      </c>
      <c r="D712" s="1">
        <f>'PR-RAS'!E719</f>
        <v>2000</v>
      </c>
      <c r="E712" s="1">
        <v>0</v>
      </c>
      <c r="F712" s="1">
        <v>0</v>
      </c>
      <c r="G712" s="2">
        <f t="shared" si="10"/>
        <v>74101.130999999994</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9075</v>
      </c>
      <c r="D713" s="1">
        <f>'PR-RAS'!E720</f>
        <v>12632.5</v>
      </c>
      <c r="E713" s="1">
        <v>0</v>
      </c>
      <c r="F713" s="1">
        <v>0</v>
      </c>
      <c r="G713" s="2">
        <f t="shared" si="10"/>
        <v>24450.079999999998</v>
      </c>
      <c r="H713" s="2">
        <f t="shared" si="11"/>
        <v>0.5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26384</v>
      </c>
      <c r="D714" s="1">
        <f>'PR-RAS'!E721</f>
        <v>13766.88</v>
      </c>
      <c r="E714" s="1">
        <v>0</v>
      </c>
      <c r="F714" s="1">
        <v>0</v>
      </c>
      <c r="G714" s="2">
        <f t="shared" si="10"/>
        <v>38443.362879999993</v>
      </c>
      <c r="H714" s="2">
        <f t="shared" si="11"/>
        <v>0.12000000000080036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451149</v>
      </c>
      <c r="D715" s="1">
        <f>'PR-RAS'!E722</f>
        <v>402213.18</v>
      </c>
      <c r="E715" s="1">
        <v>0</v>
      </c>
      <c r="F715" s="1">
        <v>0</v>
      </c>
      <c r="G715" s="2">
        <f t="shared" si="10"/>
        <v>896480.80703999987</v>
      </c>
      <c r="H715" s="2">
        <f t="shared" si="11"/>
        <v>0.17999999999301508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3903</v>
      </c>
      <c r="D716" s="1">
        <f>'PR-RAS'!E723</f>
        <v>75228.990000000005</v>
      </c>
      <c r="E716" s="1">
        <v>0</v>
      </c>
      <c r="F716" s="1">
        <v>0</v>
      </c>
      <c r="G716" s="2">
        <f t="shared" si="10"/>
        <v>110368.10070000001</v>
      </c>
      <c r="H716" s="2">
        <f t="shared" si="11"/>
        <v>9.9999999947613105E-3</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319550</v>
      </c>
      <c r="D717" s="1">
        <f>'PR-RAS'!E724</f>
        <v>145250</v>
      </c>
      <c r="E717" s="1">
        <v>0</v>
      </c>
      <c r="F717" s="1">
        <v>0</v>
      </c>
      <c r="G717" s="2">
        <f t="shared" si="10"/>
        <v>436795.8</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203137</v>
      </c>
      <c r="D718" s="1">
        <f>'PR-RAS'!E725</f>
        <v>164923.96</v>
      </c>
      <c r="E718" s="1">
        <v>0</v>
      </c>
      <c r="F718" s="1">
        <v>0</v>
      </c>
      <c r="G718" s="2">
        <f t="shared" si="10"/>
        <v>382150.1876399999</v>
      </c>
      <c r="H718" s="2">
        <f t="shared" si="11"/>
        <v>4.0000000008149073E-2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7354</v>
      </c>
      <c r="D719" s="1">
        <f>'PR-RAS'!E726</f>
        <v>2660</v>
      </c>
      <c r="E719" s="1">
        <v>0</v>
      </c>
      <c r="F719" s="1">
        <v>0</v>
      </c>
      <c r="G719" s="2">
        <f t="shared" si="10"/>
        <v>9099.9319999999989</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1937.3</v>
      </c>
      <c r="E752" s="1">
        <v>0</v>
      </c>
      <c r="F752" s="1">
        <v>0</v>
      </c>
      <c r="G752" s="2">
        <f t="shared" si="10"/>
        <v>2909.8245999999999</v>
      </c>
      <c r="H752" s="2">
        <f t="shared" si="11"/>
        <v>0.29999999999995453</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758186</v>
      </c>
      <c r="D753" s="1">
        <f>'PR-RAS'!E760</f>
        <v>301202.51</v>
      </c>
      <c r="E753" s="1">
        <v>0</v>
      </c>
      <c r="F753" s="1">
        <v>0</v>
      </c>
      <c r="G753" s="2">
        <f t="shared" si="10"/>
        <v>1023164.44704</v>
      </c>
      <c r="H753" s="2">
        <f t="shared" si="11"/>
        <v>0.48999999999068677</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1243837</v>
      </c>
      <c r="D797" s="1">
        <f>'PR-RAS'!E804</f>
        <v>0</v>
      </c>
      <c r="E797" s="1">
        <v>0</v>
      </c>
      <c r="F797" s="1">
        <v>0</v>
      </c>
      <c r="G797" s="2">
        <f t="shared" si="10"/>
        <v>990094.25200000009</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1014827</v>
      </c>
      <c r="D809" s="1">
        <f>'PR-RAS'!E816</f>
        <v>665196.63</v>
      </c>
      <c r="E809" s="1">
        <v>0</v>
      </c>
      <c r="F809" s="1">
        <v>0</v>
      </c>
      <c r="G809" s="2">
        <f t="shared" si="10"/>
        <v>1894937.9700799999</v>
      </c>
      <c r="H809" s="2">
        <f t="shared" si="11"/>
        <v>0.36999999999534339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288290</v>
      </c>
      <c r="D812" s="1">
        <f>'PR-RAS'!E819</f>
        <v>391540.14</v>
      </c>
      <c r="E812" s="1">
        <v>0</v>
      </c>
      <c r="F812" s="1">
        <v>0</v>
      </c>
      <c r="G812" s="2">
        <f t="shared" si="18"/>
        <v>868881.29708000005</v>
      </c>
      <c r="H812" s="2">
        <f t="shared" si="19"/>
        <v>0.14000000001396984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396000</v>
      </c>
      <c r="D814" s="1">
        <f>'PR-RAS'!E821</f>
        <v>0</v>
      </c>
      <c r="E814" s="1">
        <v>0</v>
      </c>
      <c r="F814" s="1">
        <v>0</v>
      </c>
      <c r="G814" s="2">
        <f t="shared" si="18"/>
        <v>321948</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112688</v>
      </c>
      <c r="D816" s="1">
        <f>'PR-RAS'!E823</f>
        <v>644842</v>
      </c>
      <c r="E816" s="1">
        <v>0</v>
      </c>
      <c r="F816" s="1">
        <v>0</v>
      </c>
      <c r="G816" s="2">
        <f t="shared" si="18"/>
        <v>1142933.18</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154976</v>
      </c>
      <c r="D817" s="1">
        <f>'PR-RAS'!E824</f>
        <v>202881.12</v>
      </c>
      <c r="E817" s="1">
        <v>0</v>
      </c>
      <c r="F817" s="1">
        <v>0</v>
      </c>
      <c r="G817" s="2">
        <f t="shared" si="18"/>
        <v>457562.40383999998</v>
      </c>
      <c r="H817" s="2">
        <f t="shared" si="19"/>
        <v>0.11999999999534339</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185297</v>
      </c>
      <c r="D819" s="1">
        <f>'PR-RAS'!E826</f>
        <v>323439.32</v>
      </c>
      <c r="E819" s="1">
        <v>0</v>
      </c>
      <c r="F819" s="1">
        <v>0</v>
      </c>
      <c r="G819" s="2">
        <f t="shared" si="18"/>
        <v>680719.67351999995</v>
      </c>
      <c r="H819" s="2">
        <f t="shared" si="19"/>
        <v>0.32000000000698492</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14626.78</v>
      </c>
      <c r="E820" s="1">
        <v>0</v>
      </c>
      <c r="F820" s="1">
        <v>0</v>
      </c>
      <c r="G820" s="2">
        <f t="shared" si="18"/>
        <v>23958.665639999999</v>
      </c>
      <c r="H820" s="2">
        <f t="shared" si="19"/>
        <v>0.21999999999934516</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285975</v>
      </c>
      <c r="D822" s="1">
        <f>'PR-RAS'!E829</f>
        <v>301500</v>
      </c>
      <c r="E822" s="1">
        <v>0</v>
      </c>
      <c r="F822" s="1">
        <v>0</v>
      </c>
      <c r="G822" s="2">
        <f t="shared" si="18"/>
        <v>729848.47499999998</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2200000</v>
      </c>
      <c r="D878" s="1">
        <f>'PR-RAS'!E885</f>
        <v>4751500</v>
      </c>
      <c r="E878" s="1">
        <v>0</v>
      </c>
      <c r="F878" s="1">
        <v>0</v>
      </c>
      <c r="G878" s="2">
        <f t="shared" si="18"/>
        <v>10263531</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417199.71</v>
      </c>
      <c r="E893" s="1">
        <v>0</v>
      </c>
      <c r="F893" s="1">
        <v>0</v>
      </c>
      <c r="G893" s="2">
        <f t="shared" si="18"/>
        <v>744284.28264000011</v>
      </c>
      <c r="H893" s="2">
        <f t="shared" si="19"/>
        <v>0.28999999997904524</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2950000</v>
      </c>
      <c r="E946" s="1">
        <v>0</v>
      </c>
      <c r="F946" s="1">
        <v>0</v>
      </c>
      <c r="G946" s="2">
        <f t="shared" si="18"/>
        <v>5575500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642714.31999999995</v>
      </c>
      <c r="E961" s="1">
        <v>0</v>
      </c>
      <c r="F961" s="1">
        <v>0</v>
      </c>
      <c r="G961" s="2">
        <f t="shared" si="18"/>
        <v>1234011.4944</v>
      </c>
      <c r="H961" s="2">
        <f t="shared" si="19"/>
        <v>0.31999999994877726</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108198469</v>
      </c>
      <c r="D984" s="6">
        <f>BILANCA!E6</f>
        <v>132619318.41</v>
      </c>
      <c r="E984" s="6">
        <v>0</v>
      </c>
      <c r="F984" s="6">
        <v>0</v>
      </c>
      <c r="G984" s="7">
        <f t="shared" ref="G984:G1241" si="22">B984/1000*C984+B984/500*D984</f>
        <v>373437.10582</v>
      </c>
      <c r="H984" s="7">
        <f t="shared" si="19"/>
        <v>0.40999999642372131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85018325</v>
      </c>
      <c r="D985" s="1">
        <f>BILANCA!E7</f>
        <v>91185752.760000005</v>
      </c>
      <c r="E985" s="1">
        <v>0</v>
      </c>
      <c r="F985" s="1">
        <v>0</v>
      </c>
      <c r="G985" s="2">
        <f t="shared" si="22"/>
        <v>534779.66104000004</v>
      </c>
      <c r="H985" s="2">
        <f t="shared" si="19"/>
        <v>0.23999999463558197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2134519</v>
      </c>
      <c r="D986" s="1">
        <f>BILANCA!E8</f>
        <v>2698029.56</v>
      </c>
      <c r="E986" s="1">
        <v>0</v>
      </c>
      <c r="F986" s="1">
        <v>0</v>
      </c>
      <c r="G986" s="2">
        <f t="shared" si="22"/>
        <v>22591.734360000002</v>
      </c>
      <c r="H986" s="2">
        <f t="shared" si="19"/>
        <v>0.43999999994412065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2089517</v>
      </c>
      <c r="D987" s="1">
        <f>BILANCA!E9</f>
        <v>2653027.7400000002</v>
      </c>
      <c r="E987" s="1">
        <v>0</v>
      </c>
      <c r="F987" s="1">
        <v>0</v>
      </c>
      <c r="G987" s="2">
        <f t="shared" si="22"/>
        <v>29582.289920000003</v>
      </c>
      <c r="H987" s="2">
        <f t="shared" si="19"/>
        <v>0.25999999977648258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45002</v>
      </c>
      <c r="D988" s="1">
        <f>BILANCA!E10</f>
        <v>45001.82</v>
      </c>
      <c r="E988" s="1">
        <v>0</v>
      </c>
      <c r="F988" s="1">
        <v>0</v>
      </c>
      <c r="G988" s="2">
        <f t="shared" si="22"/>
        <v>675.02819999999997</v>
      </c>
      <c r="H988" s="2">
        <f t="shared" si="19"/>
        <v>0.18000000000029104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81435946</v>
      </c>
      <c r="D990" s="1">
        <f>BILANCA!E12</f>
        <v>86512019.390000001</v>
      </c>
      <c r="E990" s="1">
        <v>0</v>
      </c>
      <c r="F990" s="1">
        <v>0</v>
      </c>
      <c r="G990" s="2">
        <f t="shared" si="22"/>
        <v>1781219.8934599999</v>
      </c>
      <c r="H990" s="2">
        <f t="shared" si="19"/>
        <v>0.39000000059604645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76122528</v>
      </c>
      <c r="D991" s="1">
        <f>BILANCA!E13</f>
        <v>81225573.909999996</v>
      </c>
      <c r="E991" s="1">
        <v>0</v>
      </c>
      <c r="F991" s="1">
        <v>0</v>
      </c>
      <c r="G991" s="2">
        <f t="shared" si="22"/>
        <v>1908589.40656</v>
      </c>
      <c r="H991" s="2">
        <f t="shared" si="19"/>
        <v>9.0000003576278687E-2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2533673</v>
      </c>
      <c r="D992" s="1">
        <f>BILANCA!E14</f>
        <v>2811272.78</v>
      </c>
      <c r="E992" s="1">
        <v>0</v>
      </c>
      <c r="F992" s="1">
        <v>0</v>
      </c>
      <c r="G992" s="2">
        <f t="shared" si="22"/>
        <v>73405.967039999989</v>
      </c>
      <c r="H992" s="2">
        <f t="shared" si="19"/>
        <v>0.22000000020489097</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61169571</v>
      </c>
      <c r="D993" s="1">
        <f>BILANCA!E15</f>
        <v>61697154.18</v>
      </c>
      <c r="E993" s="1">
        <v>0</v>
      </c>
      <c r="F993" s="1">
        <v>0</v>
      </c>
      <c r="G993" s="2">
        <f t="shared" si="22"/>
        <v>1845638.7936</v>
      </c>
      <c r="H993" s="2">
        <f t="shared" si="19"/>
        <v>0.17999999970197678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80516799</v>
      </c>
      <c r="D994" s="1">
        <f>BILANCA!E16</f>
        <v>84298434.769999996</v>
      </c>
      <c r="E994" s="1">
        <v>0</v>
      </c>
      <c r="F994" s="1">
        <v>0</v>
      </c>
      <c r="G994" s="2">
        <f t="shared" si="22"/>
        <v>2740250.3539399998</v>
      </c>
      <c r="H994" s="2">
        <f t="shared" si="19"/>
        <v>0.23000000417232513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23533914</v>
      </c>
      <c r="D995" s="1">
        <f>BILANCA!E17</f>
        <v>30515134.399999999</v>
      </c>
      <c r="E995" s="1">
        <v>0</v>
      </c>
      <c r="F995" s="1">
        <v>0</v>
      </c>
      <c r="G995" s="2">
        <f t="shared" si="22"/>
        <v>1014770.1936</v>
      </c>
      <c r="H995" s="2">
        <f t="shared" si="19"/>
        <v>0.39999999850988388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91631429</v>
      </c>
      <c r="D996" s="1">
        <f>BILANCA!E18</f>
        <v>98096422.219999999</v>
      </c>
      <c r="E996" s="1">
        <v>0</v>
      </c>
      <c r="F996" s="1">
        <v>0</v>
      </c>
      <c r="G996" s="2">
        <f t="shared" si="22"/>
        <v>3741715.5547199999</v>
      </c>
      <c r="H996" s="2">
        <f t="shared" si="19"/>
        <v>0.2199999988079071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887446</v>
      </c>
      <c r="D997" s="1">
        <f>BILANCA!E19</f>
        <v>597462.16000000108</v>
      </c>
      <c r="E997" s="1">
        <v>0</v>
      </c>
      <c r="F997" s="1">
        <v>0</v>
      </c>
      <c r="G997" s="2">
        <f t="shared" si="22"/>
        <v>29153.184480000033</v>
      </c>
      <c r="H997" s="2">
        <f t="shared" si="19"/>
        <v>0.16000000108033419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4145342</v>
      </c>
      <c r="D998" s="1">
        <f>BILANCA!E20</f>
        <v>4170083.3800000004</v>
      </c>
      <c r="E998" s="1">
        <v>0</v>
      </c>
      <c r="F998" s="1">
        <v>0</v>
      </c>
      <c r="G998" s="2">
        <f t="shared" si="22"/>
        <v>187282.63140000001</v>
      </c>
      <c r="H998" s="2">
        <f t="shared" si="19"/>
        <v>0.38000000035390258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276613</v>
      </c>
      <c r="D999" s="1">
        <f>BILANCA!E21</f>
        <v>279916.88</v>
      </c>
      <c r="E999" s="1">
        <v>0</v>
      </c>
      <c r="F999" s="1">
        <v>0</v>
      </c>
      <c r="G999" s="2">
        <f t="shared" si="22"/>
        <v>13383.148160000001</v>
      </c>
      <c r="H999" s="2">
        <f t="shared" si="19"/>
        <v>0.11999999999534339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1283241</v>
      </c>
      <c r="D1000" s="1">
        <f>BILANCA!E22</f>
        <v>1421308.51</v>
      </c>
      <c r="E1000" s="1">
        <v>0</v>
      </c>
      <c r="F1000" s="1">
        <v>0</v>
      </c>
      <c r="G1000" s="2">
        <f t="shared" si="22"/>
        <v>70139.586340000009</v>
      </c>
      <c r="H1000" s="2">
        <f t="shared" si="19"/>
        <v>0.48999999999068677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2369</v>
      </c>
      <c r="D1001" s="1">
        <f>BILANCA!E23</f>
        <v>2368.8000000000002</v>
      </c>
      <c r="E1001" s="1">
        <v>0</v>
      </c>
      <c r="F1001" s="1">
        <v>0</v>
      </c>
      <c r="G1001" s="2">
        <f t="shared" si="22"/>
        <v>127.91879999999999</v>
      </c>
      <c r="H1001" s="2">
        <f t="shared" si="19"/>
        <v>0.1999999999998181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413318</v>
      </c>
      <c r="D1002" s="1">
        <f>BILANCA!E24</f>
        <v>413318.22</v>
      </c>
      <c r="E1002" s="1">
        <v>0</v>
      </c>
      <c r="F1002" s="1">
        <v>0</v>
      </c>
      <c r="G1002" s="2">
        <f t="shared" si="22"/>
        <v>23559.134359999996</v>
      </c>
      <c r="H1002" s="2">
        <f t="shared" si="19"/>
        <v>0.21999999997206032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84444</v>
      </c>
      <c r="D1003" s="1">
        <f>BILANCA!E25</f>
        <v>84444.07</v>
      </c>
      <c r="E1003" s="1">
        <v>0</v>
      </c>
      <c r="F1003" s="1">
        <v>0</v>
      </c>
      <c r="G1003" s="2">
        <f t="shared" si="22"/>
        <v>5066.6428000000005</v>
      </c>
      <c r="H1003" s="2">
        <f t="shared" si="19"/>
        <v>7.0000000006984919E-2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441190</v>
      </c>
      <c r="D1004" s="1">
        <f>BILANCA!E26</f>
        <v>487246.54000000004</v>
      </c>
      <c r="E1004" s="1">
        <v>0</v>
      </c>
      <c r="F1004" s="1">
        <v>0</v>
      </c>
      <c r="G1004" s="2">
        <f t="shared" si="22"/>
        <v>29729.344680000002</v>
      </c>
      <c r="H1004" s="2">
        <f t="shared" si="19"/>
        <v>0.4599999999627471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5759071</v>
      </c>
      <c r="D1006" s="1">
        <f>BILANCA!E28</f>
        <v>6261224.2399999993</v>
      </c>
      <c r="E1006" s="1">
        <v>0</v>
      </c>
      <c r="F1006" s="1">
        <v>0</v>
      </c>
      <c r="G1006" s="2">
        <f t="shared" si="22"/>
        <v>420474.94803999993</v>
      </c>
      <c r="H1006" s="2">
        <f t="shared" si="19"/>
        <v>0.23999999929219484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3565382</v>
      </c>
      <c r="D1007" s="1">
        <f>BILANCA!E29</f>
        <v>3513348.72</v>
      </c>
      <c r="E1007" s="1">
        <v>0</v>
      </c>
      <c r="F1007" s="1">
        <v>0</v>
      </c>
      <c r="G1007" s="2">
        <f t="shared" si="22"/>
        <v>254209.90656000003</v>
      </c>
      <c r="H1007" s="2">
        <f t="shared" si="19"/>
        <v>0.27999999979510903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1385504</v>
      </c>
      <c r="D1008" s="1">
        <f>BILANCA!E30</f>
        <v>1535404.33</v>
      </c>
      <c r="E1008" s="1">
        <v>0</v>
      </c>
      <c r="F1008" s="1">
        <v>0</v>
      </c>
      <c r="G1008" s="2">
        <f t="shared" si="22"/>
        <v>111407.81650000002</v>
      </c>
      <c r="H1008" s="2">
        <f t="shared" si="19"/>
        <v>0.33000000007450581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2430342</v>
      </c>
      <c r="D1010" s="1">
        <f>BILANCA!E32</f>
        <v>2490342.5</v>
      </c>
      <c r="E1010" s="1">
        <v>0</v>
      </c>
      <c r="F1010" s="1">
        <v>0</v>
      </c>
      <c r="G1010" s="2">
        <f t="shared" si="22"/>
        <v>200097.72899999999</v>
      </c>
      <c r="H1010" s="2">
        <f t="shared" si="19"/>
        <v>0.5</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250464</v>
      </c>
      <c r="D1012" s="1">
        <f>BILANCA!E34</f>
        <v>512398.11</v>
      </c>
      <c r="E1012" s="1">
        <v>0</v>
      </c>
      <c r="F1012" s="1">
        <v>0</v>
      </c>
      <c r="G1012" s="2">
        <f t="shared" si="22"/>
        <v>36982.54638</v>
      </c>
      <c r="H1012" s="2">
        <f t="shared" si="19"/>
        <v>0.10999999998603016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413374</v>
      </c>
      <c r="D1013" s="1">
        <f>BILANCA!E35</f>
        <v>591382.52</v>
      </c>
      <c r="E1013" s="1">
        <v>0</v>
      </c>
      <c r="F1013" s="1">
        <v>0</v>
      </c>
      <c r="G1013" s="2">
        <f t="shared" si="22"/>
        <v>47884.171200000004</v>
      </c>
      <c r="H1013" s="2">
        <f t="shared" si="19"/>
        <v>0.47999999998137355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344986</v>
      </c>
      <c r="D1014" s="1">
        <f>BILANCA!E36</f>
        <v>405725</v>
      </c>
      <c r="E1014" s="1">
        <v>0</v>
      </c>
      <c r="F1014" s="1">
        <v>0</v>
      </c>
      <c r="G1014" s="2">
        <f t="shared" si="22"/>
        <v>35849.516000000003</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68388</v>
      </c>
      <c r="D1015" s="1">
        <f>BILANCA!E37</f>
        <v>68388</v>
      </c>
      <c r="E1015" s="1">
        <v>0</v>
      </c>
      <c r="F1015" s="1">
        <v>0</v>
      </c>
      <c r="G1015" s="2">
        <f t="shared" si="22"/>
        <v>6565.2480000000005</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182875.03</v>
      </c>
      <c r="E1017" s="1">
        <v>0</v>
      </c>
      <c r="F1017" s="1">
        <v>0</v>
      </c>
      <c r="G1017" s="2">
        <f t="shared" si="22"/>
        <v>12435.502040000001</v>
      </c>
      <c r="H1017" s="2">
        <f t="shared" si="19"/>
        <v>2.9999999998835847E-2</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65605.509999999995</v>
      </c>
      <c r="E1018" s="1">
        <v>0</v>
      </c>
      <c r="F1018" s="1">
        <v>0</v>
      </c>
      <c r="G1018" s="2">
        <f t="shared" si="22"/>
        <v>4592.3856999999998</v>
      </c>
      <c r="H1018" s="2">
        <f t="shared" si="19"/>
        <v>0.49000000000523869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258863</v>
      </c>
      <c r="D1019" s="1">
        <f>BILANCA!E41</f>
        <v>367018.04000000004</v>
      </c>
      <c r="E1019" s="1">
        <v>0</v>
      </c>
      <c r="F1019" s="1">
        <v>0</v>
      </c>
      <c r="G1019" s="2">
        <f t="shared" si="22"/>
        <v>35744.366880000001</v>
      </c>
      <c r="H1019" s="2">
        <f t="shared" si="19"/>
        <v>4.0000000037252903E-2</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258863</v>
      </c>
      <c r="D1020" s="1">
        <f>BILANCA!E42</f>
        <v>465745.63</v>
      </c>
      <c r="E1020" s="1">
        <v>0</v>
      </c>
      <c r="F1020" s="1">
        <v>0</v>
      </c>
      <c r="G1020" s="2">
        <f t="shared" si="22"/>
        <v>44043.107619999995</v>
      </c>
      <c r="H1020" s="2">
        <f t="shared" si="19"/>
        <v>0.36999999999534339</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98727.59</v>
      </c>
      <c r="E1022" s="1">
        <v>0</v>
      </c>
      <c r="F1022" s="1">
        <v>0</v>
      </c>
      <c r="G1022" s="2">
        <f t="shared" si="22"/>
        <v>7700.7520199999999</v>
      </c>
      <c r="H1022" s="2">
        <f t="shared" si="19"/>
        <v>0.41000000000349246</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188353</v>
      </c>
      <c r="D1023" s="1">
        <f>BILANCA!E45</f>
        <v>217234.04000000004</v>
      </c>
      <c r="E1023" s="1">
        <v>0</v>
      </c>
      <c r="F1023" s="1">
        <v>0</v>
      </c>
      <c r="G1023" s="2">
        <f t="shared" si="22"/>
        <v>24912.843200000003</v>
      </c>
      <c r="H1023" s="2">
        <f t="shared" si="19"/>
        <v>4.0000000037252903E-2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54307</v>
      </c>
      <c r="D1025" s="1">
        <f>BILANCA!E47</f>
        <v>105056.74</v>
      </c>
      <c r="E1025" s="1">
        <v>0</v>
      </c>
      <c r="F1025" s="1">
        <v>0</v>
      </c>
      <c r="G1025" s="2">
        <f t="shared" si="22"/>
        <v>11105.660160000001</v>
      </c>
      <c r="H1025" s="2">
        <f t="shared" si="19"/>
        <v>0.25999999999476131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3833322</v>
      </c>
      <c r="D1026" s="1">
        <f>BILANCA!E48</f>
        <v>3910822.44</v>
      </c>
      <c r="E1026" s="1">
        <v>0</v>
      </c>
      <c r="F1026" s="1">
        <v>0</v>
      </c>
      <c r="G1026" s="2">
        <f t="shared" si="22"/>
        <v>501163.57583999995</v>
      </c>
      <c r="H1026" s="2">
        <f t="shared" si="19"/>
        <v>0.43999999994412065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928461</v>
      </c>
      <c r="D1027" s="1">
        <f>BILANCA!E49</f>
        <v>869403.5</v>
      </c>
      <c r="E1027" s="1">
        <v>0</v>
      </c>
      <c r="F1027" s="1">
        <v>0</v>
      </c>
      <c r="G1027" s="2">
        <f t="shared" si="22"/>
        <v>117359.792</v>
      </c>
      <c r="H1027" s="2">
        <f t="shared" si="19"/>
        <v>0.5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4627737</v>
      </c>
      <c r="D1028" s="1">
        <f>BILANCA!E50</f>
        <v>4668048.6399999997</v>
      </c>
      <c r="E1028" s="1">
        <v>0</v>
      </c>
      <c r="F1028" s="1">
        <v>0</v>
      </c>
      <c r="G1028" s="2">
        <f t="shared" si="22"/>
        <v>628372.54259999993</v>
      </c>
      <c r="H1028" s="2">
        <f t="shared" si="19"/>
        <v>0.36000000033527613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764637</v>
      </c>
      <c r="D1029" s="1">
        <f>BILANCA!E51</f>
        <v>764637.87</v>
      </c>
      <c r="E1029" s="1">
        <v>0</v>
      </c>
      <c r="F1029" s="1">
        <v>0</v>
      </c>
      <c r="G1029" s="2">
        <f t="shared" si="22"/>
        <v>105519.98603999999</v>
      </c>
      <c r="H1029" s="2">
        <f t="shared" si="19"/>
        <v>0.13000000000465661</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622445</v>
      </c>
      <c r="D1030" s="1">
        <f>BILANCA!E52</f>
        <v>621259</v>
      </c>
      <c r="E1030" s="1">
        <v>0</v>
      </c>
      <c r="F1030" s="1">
        <v>0</v>
      </c>
      <c r="G1030" s="2">
        <f t="shared" si="22"/>
        <v>87653.260999999999</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173047</v>
      </c>
      <c r="D1031" s="1">
        <f>BILANCA!E53</f>
        <v>0</v>
      </c>
      <c r="E1031" s="1">
        <v>0</v>
      </c>
      <c r="F1031" s="1">
        <v>0</v>
      </c>
      <c r="G1031" s="2">
        <f t="shared" si="22"/>
        <v>8306.2559999999994</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870532</v>
      </c>
      <c r="D1032" s="1">
        <f>BILANCA!E54</f>
        <v>1064554.97</v>
      </c>
      <c r="E1032" s="1">
        <v>0</v>
      </c>
      <c r="F1032" s="1">
        <v>0</v>
      </c>
      <c r="G1032" s="2">
        <f t="shared" si="22"/>
        <v>146982.45506000001</v>
      </c>
      <c r="H1032" s="2">
        <f t="shared" si="19"/>
        <v>3.0000000027939677E-2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421134</v>
      </c>
      <c r="D1033" s="1">
        <f>BILANCA!E55</f>
        <v>443295.97</v>
      </c>
      <c r="E1033" s="1">
        <v>0</v>
      </c>
      <c r="F1033" s="1">
        <v>0</v>
      </c>
      <c r="G1033" s="2">
        <f t="shared" si="22"/>
        <v>65386.297000000006</v>
      </c>
      <c r="H1033" s="2">
        <f t="shared" si="19"/>
        <v>3.0000000027939677E-2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368</v>
      </c>
      <c r="D1034" s="1">
        <f>BILANCA!E56</f>
        <v>545401.14</v>
      </c>
      <c r="E1034" s="1">
        <v>0</v>
      </c>
      <c r="F1034" s="1">
        <v>0</v>
      </c>
      <c r="G1034" s="2">
        <f t="shared" si="22"/>
        <v>55649.684279999994</v>
      </c>
      <c r="H1034" s="2">
        <f t="shared" si="19"/>
        <v>0.14000000001396984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368</v>
      </c>
      <c r="D1035" s="1">
        <f>BILANCA!E57</f>
        <v>545401.14</v>
      </c>
      <c r="E1035" s="1">
        <v>0</v>
      </c>
      <c r="F1035" s="1">
        <v>0</v>
      </c>
      <c r="G1035" s="2">
        <f t="shared" si="22"/>
        <v>56740.85456</v>
      </c>
      <c r="H1035" s="2">
        <f t="shared" si="19"/>
        <v>0.14000000001396984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60410</v>
      </c>
      <c r="D1041" s="1">
        <f>BILANCA!E63</f>
        <v>44405.8</v>
      </c>
      <c r="E1041" s="1">
        <v>0</v>
      </c>
      <c r="F1041" s="1">
        <v>0</v>
      </c>
      <c r="G1041" s="2">
        <f t="shared" si="22"/>
        <v>8654.8528000000006</v>
      </c>
      <c r="H1041" s="2">
        <f t="shared" si="19"/>
        <v>0.19999999999708962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45130</v>
      </c>
      <c r="D1042" s="1">
        <f>BILANCA!E64</f>
        <v>38025.800000000003</v>
      </c>
      <c r="E1042" s="1">
        <v>0</v>
      </c>
      <c r="F1042" s="1">
        <v>0</v>
      </c>
      <c r="G1042" s="2">
        <f t="shared" si="22"/>
        <v>7149.7143999999998</v>
      </c>
      <c r="H1042" s="2">
        <f t="shared" si="19"/>
        <v>0.19999999999708962</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15280</v>
      </c>
      <c r="D1045" s="1">
        <f>BILANCA!E67</f>
        <v>6380</v>
      </c>
      <c r="E1045" s="1">
        <v>0</v>
      </c>
      <c r="F1045" s="1">
        <v>0</v>
      </c>
      <c r="G1045" s="2">
        <f t="shared" si="22"/>
        <v>1738.48</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23180144</v>
      </c>
      <c r="D1046" s="1">
        <f>BILANCA!E68</f>
        <v>41433565.649999999</v>
      </c>
      <c r="E1046" s="1">
        <v>0</v>
      </c>
      <c r="F1046" s="1">
        <v>0</v>
      </c>
      <c r="G1046" s="2">
        <f t="shared" si="22"/>
        <v>6680978.3438999997</v>
      </c>
      <c r="H1046" s="2">
        <f t="shared" si="19"/>
        <v>0.35000000149011612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1168112</v>
      </c>
      <c r="D1047" s="1">
        <f>BILANCA!E69</f>
        <v>1917959.87</v>
      </c>
      <c r="E1047" s="1">
        <v>0</v>
      </c>
      <c r="F1047" s="1">
        <v>0</v>
      </c>
      <c r="G1047" s="2">
        <f t="shared" si="22"/>
        <v>320258.03136000002</v>
      </c>
      <c r="H1047" s="2">
        <f t="shared" si="19"/>
        <v>0.12999999988824129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1168112</v>
      </c>
      <c r="D1048" s="1">
        <f>BILANCA!E70</f>
        <v>1917959.87</v>
      </c>
      <c r="E1048" s="1">
        <v>0</v>
      </c>
      <c r="F1048" s="1">
        <v>0</v>
      </c>
      <c r="G1048" s="2">
        <f t="shared" si="22"/>
        <v>325262.06310000003</v>
      </c>
      <c r="H1048" s="2">
        <f t="shared" si="19"/>
        <v>0.12999999988824129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1165612</v>
      </c>
      <c r="D1050" s="1">
        <f>BILANCA!E72</f>
        <v>1914459.87</v>
      </c>
      <c r="E1050" s="1">
        <v>0</v>
      </c>
      <c r="F1050" s="1">
        <v>0</v>
      </c>
      <c r="G1050" s="2">
        <f t="shared" si="22"/>
        <v>334633.62658000004</v>
      </c>
      <c r="H1050" s="2">
        <f t="shared" si="19"/>
        <v>0.12999999988824129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2500</v>
      </c>
      <c r="D1051" s="1">
        <f>BILANCA!E73</f>
        <v>3500</v>
      </c>
      <c r="E1051" s="1">
        <v>0</v>
      </c>
      <c r="F1051" s="1">
        <v>0</v>
      </c>
      <c r="G1051" s="2">
        <f t="shared" si="22"/>
        <v>646</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435602</v>
      </c>
      <c r="D1056" s="1">
        <f>BILANCA!E78</f>
        <v>550264</v>
      </c>
      <c r="E1056" s="1">
        <v>0</v>
      </c>
      <c r="F1056" s="1">
        <v>0</v>
      </c>
      <c r="G1056" s="2">
        <f t="shared" si="22"/>
        <v>112137.48999999999</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6092</v>
      </c>
      <c r="D1061" s="1">
        <f>BILANCA!E83</f>
        <v>4871.8100000000004</v>
      </c>
      <c r="E1061" s="1">
        <v>0</v>
      </c>
      <c r="F1061" s="1">
        <v>0</v>
      </c>
      <c r="G1061" s="2">
        <f t="shared" si="22"/>
        <v>1235.1783600000001</v>
      </c>
      <c r="H1061" s="2">
        <f t="shared" si="19"/>
        <v>0.18999999999959982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327631</v>
      </c>
      <c r="D1062" s="1">
        <f>BILANCA!E84</f>
        <v>509889.89</v>
      </c>
      <c r="E1062" s="1">
        <v>0</v>
      </c>
      <c r="F1062" s="1">
        <v>0</v>
      </c>
      <c r="G1062" s="2">
        <f t="shared" si="22"/>
        <v>106445.45162000001</v>
      </c>
      <c r="H1062" s="2">
        <f t="shared" si="19"/>
        <v>0.10999999998603016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101879</v>
      </c>
      <c r="D1064" s="1">
        <f>BILANCA!E86</f>
        <v>35502.300000000003</v>
      </c>
      <c r="E1064" s="1">
        <v>0</v>
      </c>
      <c r="F1064" s="1">
        <v>0</v>
      </c>
      <c r="G1064" s="2">
        <f t="shared" si="22"/>
        <v>14003.571600000001</v>
      </c>
      <c r="H1064" s="2">
        <f t="shared" si="19"/>
        <v>0.30000000000291038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12079280</v>
      </c>
      <c r="D1112" s="1">
        <f>BILANCA!E134</f>
        <v>12069280</v>
      </c>
      <c r="E1112" s="1">
        <v>0</v>
      </c>
      <c r="F1112" s="1">
        <v>0</v>
      </c>
      <c r="G1112" s="2">
        <f t="shared" si="22"/>
        <v>4672101.3600000003</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12079280</v>
      </c>
      <c r="D1113" s="1">
        <f>BILANCA!E135</f>
        <v>12069280</v>
      </c>
      <c r="E1113" s="1">
        <v>0</v>
      </c>
      <c r="F1113" s="1">
        <v>0</v>
      </c>
      <c r="G1113" s="2">
        <f t="shared" si="22"/>
        <v>4708319.2</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12079280</v>
      </c>
      <c r="D1119" s="1">
        <f>BILANCA!E141</f>
        <v>12069280</v>
      </c>
      <c r="E1119" s="1">
        <v>0</v>
      </c>
      <c r="F1119" s="1">
        <v>0</v>
      </c>
      <c r="G1119" s="2">
        <f t="shared" si="22"/>
        <v>4925626.24</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4977472</v>
      </c>
      <c r="D1124" s="1">
        <f>BILANCA!E146</f>
        <v>23791962.850000001</v>
      </c>
      <c r="E1124" s="1">
        <v>0</v>
      </c>
      <c r="F1124" s="1">
        <v>0</v>
      </c>
      <c r="G1124" s="2">
        <f t="shared" si="22"/>
        <v>7411157.0756999999</v>
      </c>
      <c r="H1124" s="2">
        <f t="shared" si="23"/>
        <v>0.14999999850988388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192080</v>
      </c>
      <c r="D1125" s="1">
        <f>BILANCA!E147</f>
        <v>143177.97</v>
      </c>
      <c r="E1125" s="1">
        <v>0</v>
      </c>
      <c r="F1125" s="1">
        <v>0</v>
      </c>
      <c r="G1125" s="2">
        <f t="shared" si="22"/>
        <v>67937.903479999994</v>
      </c>
      <c r="H1125" s="2">
        <f t="shared" si="23"/>
        <v>2.9999999998835847E-2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916330</v>
      </c>
      <c r="D1136" s="1">
        <f>BILANCA!E158</f>
        <v>23618527.420000002</v>
      </c>
      <c r="E1136" s="1">
        <v>0</v>
      </c>
      <c r="F1136" s="1">
        <v>0</v>
      </c>
      <c r="G1136" s="2">
        <f t="shared" si="22"/>
        <v>7367467.8805200011</v>
      </c>
      <c r="H1136" s="2">
        <f t="shared" si="23"/>
        <v>0.42000000178813934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5823428</v>
      </c>
      <c r="D1137" s="1">
        <f>BILANCA!E159</f>
        <v>2045881.91</v>
      </c>
      <c r="E1137" s="1">
        <v>0</v>
      </c>
      <c r="F1137" s="1">
        <v>0</v>
      </c>
      <c r="G1137" s="2">
        <f t="shared" si="22"/>
        <v>1526939.5402799998</v>
      </c>
      <c r="H1137" s="2">
        <f t="shared" si="23"/>
        <v>9.0000000083819032E-2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93678</v>
      </c>
      <c r="D1138" s="1">
        <f>BILANCA!E160</f>
        <v>217437.21</v>
      </c>
      <c r="E1138" s="1">
        <v>0</v>
      </c>
      <c r="F1138" s="1">
        <v>0</v>
      </c>
      <c r="G1138" s="2">
        <f t="shared" si="22"/>
        <v>81925.62509999999</v>
      </c>
      <c r="H1138" s="2">
        <f t="shared" si="23"/>
        <v>0.20999999999185093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9050</v>
      </c>
      <c r="D1140" s="1">
        <f>BILANCA!E162</f>
        <v>9050</v>
      </c>
      <c r="E1140" s="1">
        <v>0</v>
      </c>
      <c r="F1140" s="1">
        <v>0</v>
      </c>
      <c r="G1140" s="2">
        <f t="shared" si="22"/>
        <v>4262.5499999999993</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2057094</v>
      </c>
      <c r="D1141" s="1">
        <f>BILANCA!E163</f>
        <v>2242111.66</v>
      </c>
      <c r="E1141" s="1">
        <v>0</v>
      </c>
      <c r="F1141" s="1">
        <v>0</v>
      </c>
      <c r="G1141" s="2">
        <f t="shared" si="22"/>
        <v>1033528.13656</v>
      </c>
      <c r="H1141" s="2">
        <f t="shared" si="23"/>
        <v>0.33999999985098839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4349224</v>
      </c>
      <c r="D1142" s="1">
        <f>BILANCA!E164</f>
        <v>3014794.13</v>
      </c>
      <c r="E1142" s="1">
        <v>0</v>
      </c>
      <c r="F1142" s="1">
        <v>0</v>
      </c>
      <c r="G1142" s="2">
        <f t="shared" si="22"/>
        <v>1650231.14934</v>
      </c>
      <c r="H1142" s="2">
        <f t="shared" si="23"/>
        <v>0.12999999988824129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4349224</v>
      </c>
      <c r="D1143" s="1">
        <f>BILANCA!E165</f>
        <v>3014794.13</v>
      </c>
      <c r="E1143" s="1">
        <v>0</v>
      </c>
      <c r="F1143" s="1">
        <v>0</v>
      </c>
      <c r="G1143" s="2">
        <f t="shared" si="22"/>
        <v>1660609.9616</v>
      </c>
      <c r="H1143" s="2">
        <f t="shared" si="23"/>
        <v>0.12999999988824129</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170454</v>
      </c>
      <c r="D1148" s="1">
        <f>BILANCA!E170</f>
        <v>89304.8</v>
      </c>
      <c r="E1148" s="1">
        <v>0</v>
      </c>
      <c r="F1148" s="1">
        <v>0</v>
      </c>
      <c r="G1148" s="2">
        <f t="shared" si="22"/>
        <v>57595.494000000006</v>
      </c>
      <c r="H1148" s="2">
        <f t="shared" si="23"/>
        <v>0.19999999999708962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170454</v>
      </c>
      <c r="D1151" s="1">
        <f>BILANCA!E173</f>
        <v>89304.8</v>
      </c>
      <c r="E1151" s="1">
        <v>0</v>
      </c>
      <c r="F1151" s="1">
        <v>0</v>
      </c>
      <c r="G1151" s="2">
        <f t="shared" si="22"/>
        <v>58642.684800000003</v>
      </c>
      <c r="H1151" s="2">
        <f t="shared" si="23"/>
        <v>0.19999999999708962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108198469</v>
      </c>
      <c r="D1152" s="1">
        <f>BILANCA!E175</f>
        <v>132619318.40999998</v>
      </c>
      <c r="E1152" s="1">
        <v>0</v>
      </c>
      <c r="F1152" s="1">
        <v>0</v>
      </c>
      <c r="G1152" s="2">
        <f t="shared" si="22"/>
        <v>63110870.883579999</v>
      </c>
      <c r="H1152" s="2">
        <f t="shared" si="23"/>
        <v>0.40999998152256012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8238596</v>
      </c>
      <c r="D1153" s="1">
        <f>BILANCA!E176</f>
        <v>10635564.02</v>
      </c>
      <c r="E1153" s="1">
        <v>0</v>
      </c>
      <c r="F1153" s="1">
        <v>0</v>
      </c>
      <c r="G1153" s="2">
        <f t="shared" si="22"/>
        <v>5016653.0868000006</v>
      </c>
      <c r="H1153" s="2">
        <f t="shared" si="23"/>
        <v>1.9999999552965164E-2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3565993</v>
      </c>
      <c r="D1154" s="1">
        <f>BILANCA!E177</f>
        <v>4963091.6100000003</v>
      </c>
      <c r="E1154" s="1">
        <v>0</v>
      </c>
      <c r="F1154" s="1">
        <v>0</v>
      </c>
      <c r="G1154" s="2">
        <f t="shared" si="22"/>
        <v>2307162.1336200004</v>
      </c>
      <c r="H1154" s="2">
        <f t="shared" si="23"/>
        <v>0.38999999966472387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566016</v>
      </c>
      <c r="D1155" s="1">
        <f>BILANCA!E178</f>
        <v>619717.28999999992</v>
      </c>
      <c r="E1155" s="1">
        <v>0</v>
      </c>
      <c r="F1155" s="1">
        <v>0</v>
      </c>
      <c r="G1155" s="2">
        <f t="shared" si="22"/>
        <v>310537.49975999998</v>
      </c>
      <c r="H1155" s="2">
        <f t="shared" si="23"/>
        <v>0.28999999992083758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2097382</v>
      </c>
      <c r="D1156" s="1">
        <f>BILANCA!E179</f>
        <v>2808600.02</v>
      </c>
      <c r="E1156" s="1">
        <v>0</v>
      </c>
      <c r="F1156" s="1">
        <v>0</v>
      </c>
      <c r="G1156" s="2">
        <f t="shared" si="22"/>
        <v>1334622.6929199998</v>
      </c>
      <c r="H1156" s="2">
        <f t="shared" si="23"/>
        <v>2.0000000018626451E-2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6823</v>
      </c>
      <c r="D1157" s="1">
        <f>BILANCA!E180</f>
        <v>9970.9700000000012</v>
      </c>
      <c r="E1157" s="1">
        <v>0</v>
      </c>
      <c r="F1157" s="1">
        <v>0</v>
      </c>
      <c r="G1157" s="2">
        <f t="shared" si="22"/>
        <v>4657.0995600000006</v>
      </c>
      <c r="H1157" s="2">
        <f t="shared" si="23"/>
        <v>2.9999999998835847E-2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6823</v>
      </c>
      <c r="D1160" s="1">
        <f>BILANCA!E183</f>
        <v>9970.9700000000012</v>
      </c>
      <c r="E1160" s="1">
        <v>0</v>
      </c>
      <c r="F1160" s="1">
        <v>0</v>
      </c>
      <c r="G1160" s="2">
        <f t="shared" si="22"/>
        <v>4737.3943800000006</v>
      </c>
      <c r="H1160" s="2">
        <f t="shared" si="23"/>
        <v>2.9999999998835847E-2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12000</v>
      </c>
      <c r="D1161" s="1">
        <f>BILANCA!E184</f>
        <v>3075.65</v>
      </c>
      <c r="E1161" s="1">
        <v>0</v>
      </c>
      <c r="F1161" s="1">
        <v>0</v>
      </c>
      <c r="G1161" s="2">
        <f t="shared" si="22"/>
        <v>3230.9313999999999</v>
      </c>
      <c r="H1161" s="2">
        <f t="shared" si="23"/>
        <v>0.34999999999990905</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729095</v>
      </c>
      <c r="D1163" s="1">
        <f>BILANCA!E186</f>
        <v>1133072.1100000001</v>
      </c>
      <c r="E1163" s="1">
        <v>0</v>
      </c>
      <c r="F1163" s="1">
        <v>0</v>
      </c>
      <c r="G1163" s="2">
        <f t="shared" si="22"/>
        <v>539143.05960000004</v>
      </c>
      <c r="H1163" s="2">
        <f t="shared" si="23"/>
        <v>0.11000000010244548</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141573</v>
      </c>
      <c r="D1164" s="1">
        <f>BILANCA!E187</f>
        <v>348902.85</v>
      </c>
      <c r="E1164" s="1">
        <v>0</v>
      </c>
      <c r="F1164" s="1">
        <v>0</v>
      </c>
      <c r="G1164" s="2">
        <f t="shared" si="22"/>
        <v>151927.54469999997</v>
      </c>
      <c r="H1164" s="2">
        <f t="shared" si="23"/>
        <v>0.15000000002328306</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13104</v>
      </c>
      <c r="D1165" s="1">
        <f>BILANCA!E188</f>
        <v>39752.720000000001</v>
      </c>
      <c r="E1165" s="1">
        <v>0</v>
      </c>
      <c r="F1165" s="1">
        <v>0</v>
      </c>
      <c r="G1165" s="2">
        <f t="shared" si="22"/>
        <v>16854.918079999999</v>
      </c>
      <c r="H1165" s="2">
        <f t="shared" si="23"/>
        <v>0.27999999999883585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1829889</v>
      </c>
      <c r="D1166" s="1">
        <f>BILANCA!E189</f>
        <v>1253772.71</v>
      </c>
      <c r="E1166" s="1">
        <v>0</v>
      </c>
      <c r="F1166" s="1">
        <v>0</v>
      </c>
      <c r="G1166" s="2">
        <f t="shared" si="22"/>
        <v>793750.49885999993</v>
      </c>
      <c r="H1166" s="2">
        <f t="shared" si="23"/>
        <v>0.2900000000372529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2842714</v>
      </c>
      <c r="D1183" s="1">
        <f>BILANCA!E206</f>
        <v>4418699.7</v>
      </c>
      <c r="E1183" s="1">
        <v>0</v>
      </c>
      <c r="F1183" s="1">
        <v>0</v>
      </c>
      <c r="G1183" s="2">
        <f t="shared" si="22"/>
        <v>2336022.6800000002</v>
      </c>
      <c r="H1183" s="2">
        <f t="shared" si="23"/>
        <v>0.29999999981373549</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2842714</v>
      </c>
      <c r="D1184" s="1">
        <f>BILANCA!E207</f>
        <v>4418699.7</v>
      </c>
      <c r="E1184" s="1">
        <v>0</v>
      </c>
      <c r="F1184" s="1">
        <v>0</v>
      </c>
      <c r="G1184" s="2">
        <f t="shared" si="22"/>
        <v>2347702.7934000003</v>
      </c>
      <c r="H1184" s="2">
        <f t="shared" si="23"/>
        <v>0.29999999981373549</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2200000</v>
      </c>
      <c r="D1189" s="1">
        <f>BILANCA!E212</f>
        <v>4001500</v>
      </c>
      <c r="E1189" s="1">
        <v>0</v>
      </c>
      <c r="F1189" s="1">
        <v>0</v>
      </c>
      <c r="G1189" s="2">
        <f t="shared" si="22"/>
        <v>2101818</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642714</v>
      </c>
      <c r="D1194" s="1">
        <f>BILANCA!E217</f>
        <v>417199.7</v>
      </c>
      <c r="E1194" s="1">
        <v>0</v>
      </c>
      <c r="F1194" s="1">
        <v>0</v>
      </c>
      <c r="G1194" s="2">
        <f t="shared" si="22"/>
        <v>311670.92740000004</v>
      </c>
      <c r="H1194" s="2">
        <f t="shared" si="23"/>
        <v>0.29999999998835847</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99959873</v>
      </c>
      <c r="D1214" s="1">
        <f>BILANCA!E237</f>
        <v>121983754.38999999</v>
      </c>
      <c r="E1214" s="1">
        <v>0</v>
      </c>
      <c r="F1214" s="1">
        <v>0</v>
      </c>
      <c r="G1214" s="2">
        <f t="shared" si="22"/>
        <v>79447225.191179991</v>
      </c>
      <c r="H1214" s="2">
        <f t="shared" si="23"/>
        <v>0.38999998569488525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90919490</v>
      </c>
      <c r="D1215" s="1">
        <f>BILANCA!E238</f>
        <v>95575344.739999995</v>
      </c>
      <c r="E1215" s="1">
        <v>0</v>
      </c>
      <c r="F1215" s="1">
        <v>0</v>
      </c>
      <c r="G1215" s="2">
        <f t="shared" si="22"/>
        <v>65440281.639360003</v>
      </c>
      <c r="H1215" s="2">
        <f t="shared" si="23"/>
        <v>0.26000000536441803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96366552</v>
      </c>
      <c r="D1216" s="1">
        <f>BILANCA!E239</f>
        <v>102598392.89</v>
      </c>
      <c r="E1216" s="1">
        <v>0</v>
      </c>
      <c r="F1216" s="1">
        <v>0</v>
      </c>
      <c r="G1216" s="2">
        <f t="shared" si="22"/>
        <v>70264257.702739999</v>
      </c>
      <c r="H1216" s="2">
        <f t="shared" si="23"/>
        <v>0.10999999940395355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89968921</v>
      </c>
      <c r="D1217" s="1">
        <f>BILANCA!E240</f>
        <v>96630758.090000004</v>
      </c>
      <c r="E1217" s="1">
        <v>0</v>
      </c>
      <c r="F1217" s="1">
        <v>0</v>
      </c>
      <c r="G1217" s="2">
        <f t="shared" si="22"/>
        <v>66275922.300120011</v>
      </c>
      <c r="H1217" s="2">
        <f t="shared" si="23"/>
        <v>9.0000003576278687E-2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6397631</v>
      </c>
      <c r="D1218" s="1">
        <f>BILANCA!E241</f>
        <v>5967634.7999999998</v>
      </c>
      <c r="E1218" s="1">
        <v>0</v>
      </c>
      <c r="F1218" s="1">
        <v>0</v>
      </c>
      <c r="G1218" s="2">
        <f t="shared" si="22"/>
        <v>4308231.6409999998</v>
      </c>
      <c r="H1218" s="2">
        <f t="shared" si="23"/>
        <v>0.20000000018626451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5447062</v>
      </c>
      <c r="D1219" s="1">
        <f>BILANCA!E242</f>
        <v>7023048.1500000004</v>
      </c>
      <c r="E1219" s="1">
        <v>0</v>
      </c>
      <c r="F1219" s="1">
        <v>0</v>
      </c>
      <c r="G1219" s="2">
        <f t="shared" si="22"/>
        <v>4600385.3587999996</v>
      </c>
      <c r="H1219" s="2">
        <f t="shared" si="23"/>
        <v>0.15000000037252903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5447062</v>
      </c>
      <c r="D1220" s="1">
        <f>BILANCA!E243</f>
        <v>7023048.1500000004</v>
      </c>
      <c r="E1220" s="1">
        <v>0</v>
      </c>
      <c r="F1220" s="1">
        <v>0</v>
      </c>
      <c r="G1220" s="2">
        <f t="shared" si="22"/>
        <v>4619878.5170999998</v>
      </c>
      <c r="H1220" s="2">
        <f t="shared" si="23"/>
        <v>0.15000000037252903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-329070</v>
      </c>
      <c r="D1222" s="1">
        <f>BILANCA!E245</f>
        <v>-251834.1099999994</v>
      </c>
      <c r="E1222" s="1">
        <v>0</v>
      </c>
      <c r="F1222" s="1">
        <v>0</v>
      </c>
      <c r="G1222" s="2">
        <f t="shared" si="22"/>
        <v>-199024.43457999971</v>
      </c>
      <c r="H1222" s="2">
        <f t="shared" si="23"/>
        <v>0.10999999940395355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26462243</v>
      </c>
      <c r="D1223" s="1">
        <f>BILANCA!E246</f>
        <v>35073276.719999999</v>
      </c>
      <c r="E1223" s="1">
        <v>0</v>
      </c>
      <c r="F1223" s="1">
        <v>0</v>
      </c>
      <c r="G1223" s="2">
        <f t="shared" si="22"/>
        <v>23186111.145599999</v>
      </c>
      <c r="H1223" s="2">
        <f t="shared" si="23"/>
        <v>0.2800000011920929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21726090</v>
      </c>
      <c r="D1224" s="1">
        <f>BILANCA!E247</f>
        <v>28818578.739999998</v>
      </c>
      <c r="E1224" s="1">
        <v>0</v>
      </c>
      <c r="F1224" s="1">
        <v>0</v>
      </c>
      <c r="G1224" s="2">
        <f t="shared" si="22"/>
        <v>19126542.642679997</v>
      </c>
      <c r="H1224" s="2">
        <f t="shared" si="23"/>
        <v>0.26000000163912773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4736153</v>
      </c>
      <c r="D1226" s="1">
        <f>BILANCA!E249</f>
        <v>6254697.9800000004</v>
      </c>
      <c r="E1226" s="1">
        <v>0</v>
      </c>
      <c r="F1226" s="1">
        <v>0</v>
      </c>
      <c r="G1226" s="2">
        <f t="shared" si="22"/>
        <v>4190668.3972800002</v>
      </c>
      <c r="H1226" s="2">
        <f t="shared" si="23"/>
        <v>1.9999999552965164E-2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26791313</v>
      </c>
      <c r="D1227" s="1">
        <f>BILANCA!E250</f>
        <v>35325110.829999998</v>
      </c>
      <c r="E1227" s="1">
        <v>0</v>
      </c>
      <c r="F1227" s="1">
        <v>0</v>
      </c>
      <c r="G1227" s="2">
        <f t="shared" si="22"/>
        <v>23775734.457039997</v>
      </c>
      <c r="H1227" s="2">
        <f t="shared" si="23"/>
        <v>0.17000000178813934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26791313</v>
      </c>
      <c r="D1229" s="1">
        <f>BILANCA!E252</f>
        <v>35325110.829999998</v>
      </c>
      <c r="E1229" s="1">
        <v>0</v>
      </c>
      <c r="F1229" s="1">
        <v>0</v>
      </c>
      <c r="G1229" s="2">
        <f t="shared" si="22"/>
        <v>23970617.526359998</v>
      </c>
      <c r="H1229" s="2">
        <f t="shared" si="23"/>
        <v>0.17000000178813934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5020229</v>
      </c>
      <c r="D1232" s="1">
        <f>BILANCA!E255</f>
        <v>23645449.629999999</v>
      </c>
      <c r="E1232" s="1">
        <v>0</v>
      </c>
      <c r="F1232" s="1">
        <v>0</v>
      </c>
      <c r="G1232" s="2">
        <f t="shared" si="22"/>
        <v>13025470.93674</v>
      </c>
      <c r="H1232" s="2">
        <f t="shared" si="23"/>
        <v>0.37000000104308128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4349224</v>
      </c>
      <c r="D1233" s="1">
        <f>BILANCA!E256</f>
        <v>3014794.13</v>
      </c>
      <c r="E1233" s="1">
        <v>0</v>
      </c>
      <c r="F1233" s="1">
        <v>0</v>
      </c>
      <c r="G1233" s="2">
        <f t="shared" si="22"/>
        <v>2594703.0649999999</v>
      </c>
      <c r="H1233" s="2">
        <f t="shared" si="23"/>
        <v>0.12999999988824129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6986661</v>
      </c>
      <c r="D1240" s="1">
        <f>BILANCA!E264</f>
        <v>3580948.05</v>
      </c>
      <c r="E1240" s="1">
        <v>0</v>
      </c>
      <c r="F1240" s="1">
        <v>0</v>
      </c>
      <c r="G1240" s="2">
        <f t="shared" si="22"/>
        <v>3636179.1747000003</v>
      </c>
      <c r="H1240" s="2">
        <f t="shared" si="23"/>
        <v>4.9999999813735485E-2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47905</v>
      </c>
      <c r="D1241" s="1">
        <f>BILANCA!E265</f>
        <v>22453126.460000001</v>
      </c>
      <c r="E1241" s="1">
        <v>0</v>
      </c>
      <c r="F1241" s="1">
        <v>0</v>
      </c>
      <c r="G1241" s="2">
        <f t="shared" si="22"/>
        <v>11598172.743360002</v>
      </c>
      <c r="H1241" s="2">
        <f t="shared" si="23"/>
        <v>0.46000000089406967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1342768</v>
      </c>
      <c r="D1242" s="1">
        <f>BILANCA!E266</f>
        <v>728128.07</v>
      </c>
      <c r="E1242" s="1">
        <v>0</v>
      </c>
      <c r="F1242" s="1">
        <v>0</v>
      </c>
      <c r="G1242" s="2">
        <f t="shared" ref="G1242:G1479" si="24">B1242/1000*C1242+B1242/500*D1242</f>
        <v>724947.25225999998</v>
      </c>
      <c r="H1242" s="2">
        <f t="shared" si="23"/>
        <v>6.9999999948777258E-2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3006456</v>
      </c>
      <c r="D1243" s="1">
        <f>BILANCA!E267</f>
        <v>2286666.06</v>
      </c>
      <c r="E1243" s="1">
        <v>0</v>
      </c>
      <c r="F1243" s="1">
        <v>0</v>
      </c>
      <c r="G1243" s="2">
        <f t="shared" si="24"/>
        <v>1970744.9112000002</v>
      </c>
      <c r="H1243" s="2">
        <f t="shared" si="23"/>
        <v>6.0000000055879354E-2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5748.3</v>
      </c>
      <c r="E1244" s="1">
        <v>0</v>
      </c>
      <c r="F1244" s="1">
        <v>0</v>
      </c>
      <c r="G1244" s="2">
        <f t="shared" si="24"/>
        <v>3000.6126000000004</v>
      </c>
      <c r="H1244" s="2">
        <f t="shared" si="23"/>
        <v>0.3000000000001819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2818603</v>
      </c>
      <c r="D1263" s="1">
        <f>BILANCA!E287</f>
        <v>4075704.38</v>
      </c>
      <c r="E1263" s="1">
        <v>0</v>
      </c>
      <c r="F1263" s="1">
        <v>0</v>
      </c>
      <c r="G1263" s="2">
        <f t="shared" si="24"/>
        <v>3071603.2927999999</v>
      </c>
      <c r="H1263" s="2">
        <f t="shared" si="23"/>
        <v>0.37999999988824129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747390</v>
      </c>
      <c r="D1264" s="1">
        <f>BILANCA!E288</f>
        <v>887387.22999999986</v>
      </c>
      <c r="E1264" s="1">
        <v>0</v>
      </c>
      <c r="F1264" s="1">
        <v>0</v>
      </c>
      <c r="G1264" s="2">
        <f t="shared" si="24"/>
        <v>708728.21325999999</v>
      </c>
      <c r="H1264" s="2">
        <f t="shared" si="23"/>
        <v>0.22999999986495823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1829889</v>
      </c>
      <c r="D1265" s="1">
        <f>BILANCA!E289</f>
        <v>1253772.71</v>
      </c>
      <c r="E1265" s="1">
        <v>0</v>
      </c>
      <c r="F1265" s="1">
        <v>0</v>
      </c>
      <c r="G1265" s="2">
        <f t="shared" si="24"/>
        <v>1223156.5064399999</v>
      </c>
      <c r="H1265" s="2">
        <f t="shared" si="23"/>
        <v>0.2900000000372529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2842714</v>
      </c>
      <c r="D1269" s="1">
        <f>BILANCA!E293</f>
        <v>0</v>
      </c>
      <c r="E1269" s="1">
        <v>0</v>
      </c>
      <c r="F1269" s="1">
        <v>0</v>
      </c>
      <c r="G1269" s="2">
        <f t="shared" si="24"/>
        <v>813016.20399999991</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4418699.7</v>
      </c>
      <c r="E1270" s="1">
        <v>0</v>
      </c>
      <c r="F1270" s="1">
        <v>0</v>
      </c>
      <c r="G1270" s="2">
        <f t="shared" si="24"/>
        <v>2536333.6277999999</v>
      </c>
      <c r="H1270" s="2">
        <f t="shared" si="23"/>
        <v>0.29999999981373549</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13148182</v>
      </c>
      <c r="D1299" s="6">
        <f>'RAS-funkcijski'!E5</f>
        <v>8134715.6999999993</v>
      </c>
      <c r="E1299" s="6">
        <v>0</v>
      </c>
      <c r="F1299" s="6">
        <v>0</v>
      </c>
      <c r="G1299" s="7">
        <f t="shared" si="24"/>
        <v>29417.613400000002</v>
      </c>
      <c r="H1299" s="7">
        <f t="shared" si="23"/>
        <v>0.30000000074505806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10620050</v>
      </c>
      <c r="D1300" s="1">
        <f>'RAS-funkcijski'!E6</f>
        <v>6103962.71</v>
      </c>
      <c r="E1300" s="1">
        <v>0</v>
      </c>
      <c r="F1300" s="1">
        <v>0</v>
      </c>
      <c r="G1300" s="2">
        <f t="shared" si="24"/>
        <v>45655.950840000005</v>
      </c>
      <c r="H1300" s="2">
        <f t="shared" si="23"/>
        <v>0.2900000000372529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10620050</v>
      </c>
      <c r="D1301" s="1">
        <f>'RAS-funkcijski'!E7</f>
        <v>6103962.71</v>
      </c>
      <c r="E1301" s="1">
        <v>0</v>
      </c>
      <c r="F1301" s="1">
        <v>0</v>
      </c>
      <c r="G1301" s="2">
        <f t="shared" si="24"/>
        <v>68483.926260000007</v>
      </c>
      <c r="H1301" s="2">
        <f t="shared" si="23"/>
        <v>0.2900000000372529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2062265</v>
      </c>
      <c r="D1307" s="1">
        <f>'RAS-funkcijski'!E13</f>
        <v>1514530.9</v>
      </c>
      <c r="E1307" s="1">
        <v>0</v>
      </c>
      <c r="F1307" s="1">
        <v>0</v>
      </c>
      <c r="G1307" s="2">
        <f t="shared" si="24"/>
        <v>45821.941199999994</v>
      </c>
      <c r="H1307" s="2">
        <f t="shared" si="23"/>
        <v>0.10000000009313226</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1061554</v>
      </c>
      <c r="D1308" s="1">
        <f>'RAS-funkcijski'!E14</f>
        <v>1514530.9</v>
      </c>
      <c r="E1308" s="1">
        <v>0</v>
      </c>
      <c r="F1308" s="1">
        <v>0</v>
      </c>
      <c r="G1308" s="2">
        <f t="shared" si="24"/>
        <v>40906.157999999996</v>
      </c>
      <c r="H1308" s="2">
        <f t="shared" si="23"/>
        <v>0.10000000009313226</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675256</v>
      </c>
      <c r="D1309" s="1">
        <f>'RAS-funkcijski'!E15</f>
        <v>0</v>
      </c>
      <c r="E1309" s="1">
        <v>0</v>
      </c>
      <c r="F1309" s="1">
        <v>0</v>
      </c>
      <c r="G1309" s="2">
        <f t="shared" si="24"/>
        <v>7427.8159999999998</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325455</v>
      </c>
      <c r="D1310" s="1">
        <f>'RAS-funkcijski'!E16</f>
        <v>0</v>
      </c>
      <c r="E1310" s="1">
        <v>0</v>
      </c>
      <c r="F1310" s="1">
        <v>0</v>
      </c>
      <c r="G1310" s="2">
        <f t="shared" si="24"/>
        <v>3905.46</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10000</v>
      </c>
      <c r="D1312" s="1">
        <f>'RAS-funkcijski'!E18</f>
        <v>50750</v>
      </c>
      <c r="E1312" s="1">
        <v>0</v>
      </c>
      <c r="F1312" s="1">
        <v>0</v>
      </c>
      <c r="G1312" s="2">
        <f t="shared" si="24"/>
        <v>1561</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455867</v>
      </c>
      <c r="D1313" s="1">
        <f>'RAS-funkcijski'!E19</f>
        <v>465472.09</v>
      </c>
      <c r="E1313" s="1">
        <v>0</v>
      </c>
      <c r="F1313" s="1">
        <v>0</v>
      </c>
      <c r="G1313" s="2">
        <f t="shared" si="24"/>
        <v>20802.167700000002</v>
      </c>
      <c r="H1313" s="2">
        <f t="shared" si="23"/>
        <v>9.0000000025611371E-2</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646729</v>
      </c>
      <c r="D1322" s="1">
        <f>'RAS-funkcijski'!E28</f>
        <v>983997.57</v>
      </c>
      <c r="E1322" s="1">
        <v>0</v>
      </c>
      <c r="F1322" s="1">
        <v>0</v>
      </c>
      <c r="G1322" s="2">
        <f t="shared" si="24"/>
        <v>62753.379359999999</v>
      </c>
      <c r="H1322" s="2">
        <f t="shared" si="23"/>
        <v>0.43000000005122274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585929</v>
      </c>
      <c r="D1324" s="1">
        <f>'RAS-funkcijski'!E30</f>
        <v>420493.99</v>
      </c>
      <c r="E1324" s="1">
        <v>0</v>
      </c>
      <c r="F1324" s="1">
        <v>0</v>
      </c>
      <c r="G1324" s="2">
        <f t="shared" si="24"/>
        <v>37099.841479999995</v>
      </c>
      <c r="H1324" s="2">
        <f t="shared" si="23"/>
        <v>1.0000000009313226E-2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60800</v>
      </c>
      <c r="D1325" s="1">
        <f>'RAS-funkcijski'!E31</f>
        <v>563503.57999999996</v>
      </c>
      <c r="E1325" s="1">
        <v>0</v>
      </c>
      <c r="F1325" s="1">
        <v>0</v>
      </c>
      <c r="G1325" s="2">
        <f t="shared" si="24"/>
        <v>32070.793319999997</v>
      </c>
      <c r="H1325" s="2">
        <f t="shared" si="23"/>
        <v>0.42000000004190952</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6940487</v>
      </c>
      <c r="D1329" s="1">
        <f>'RAS-funkcijski'!E35</f>
        <v>14822733.189999999</v>
      </c>
      <c r="E1329" s="1">
        <v>0</v>
      </c>
      <c r="F1329" s="1">
        <v>0</v>
      </c>
      <c r="G1329" s="2">
        <f t="shared" si="24"/>
        <v>1134164.5547799999</v>
      </c>
      <c r="H1329" s="2">
        <f t="shared" si="23"/>
        <v>0.18999999947845936</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265463</v>
      </c>
      <c r="D1333" s="1">
        <f>'RAS-funkcijski'!E39</f>
        <v>468001.04</v>
      </c>
      <c r="E1333" s="1">
        <v>0</v>
      </c>
      <c r="F1333" s="1">
        <v>0</v>
      </c>
      <c r="G1333" s="2">
        <f t="shared" si="24"/>
        <v>42051.277800000003</v>
      </c>
      <c r="H1333" s="2">
        <f t="shared" si="23"/>
        <v>3.9999999979045242E-2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146553</v>
      </c>
      <c r="D1334" s="1">
        <f>'RAS-funkcijski'!E40</f>
        <v>468001.04</v>
      </c>
      <c r="E1334" s="1">
        <v>0</v>
      </c>
      <c r="F1334" s="1">
        <v>0</v>
      </c>
      <c r="G1334" s="2">
        <f t="shared" si="24"/>
        <v>38971.982879999996</v>
      </c>
      <c r="H1334" s="2">
        <f t="shared" si="23"/>
        <v>3.9999999979045242E-2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118910</v>
      </c>
      <c r="D1335" s="1">
        <f>'RAS-funkcijski'!E41</f>
        <v>0</v>
      </c>
      <c r="E1335" s="1">
        <v>0</v>
      </c>
      <c r="F1335" s="1">
        <v>0</v>
      </c>
      <c r="G1335" s="2">
        <f t="shared" si="24"/>
        <v>4399.67</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1718288</v>
      </c>
      <c r="D1337" s="1">
        <f>'RAS-funkcijski'!E43</f>
        <v>1408161.58</v>
      </c>
      <c r="E1337" s="1">
        <v>0</v>
      </c>
      <c r="F1337" s="1">
        <v>0</v>
      </c>
      <c r="G1337" s="2">
        <f t="shared" si="24"/>
        <v>176849.83524000001</v>
      </c>
      <c r="H1337" s="2">
        <f t="shared" si="23"/>
        <v>0.41999999992549419</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1718288</v>
      </c>
      <c r="D1342" s="1">
        <f>'RAS-funkcijski'!E48</f>
        <v>1408161.58</v>
      </c>
      <c r="E1342" s="1">
        <v>0</v>
      </c>
      <c r="F1342" s="1">
        <v>0</v>
      </c>
      <c r="G1342" s="2">
        <f t="shared" si="24"/>
        <v>199522.89103999999</v>
      </c>
      <c r="H1342" s="2">
        <f t="shared" si="27"/>
        <v>0.41999999992549419</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1805432</v>
      </c>
      <c r="D1344" s="1">
        <f>'RAS-funkcijski'!E50</f>
        <v>4553626.2</v>
      </c>
      <c r="E1344" s="1">
        <v>0</v>
      </c>
      <c r="F1344" s="1">
        <v>0</v>
      </c>
      <c r="G1344" s="2">
        <f t="shared" si="24"/>
        <v>501983.48239999998</v>
      </c>
      <c r="H1344" s="2">
        <f t="shared" si="27"/>
        <v>0.20000000018626451</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1805432</v>
      </c>
      <c r="D1347" s="1">
        <f>'RAS-funkcijski'!E53</f>
        <v>4553626.2</v>
      </c>
      <c r="E1347" s="1">
        <v>0</v>
      </c>
      <c r="F1347" s="1">
        <v>0</v>
      </c>
      <c r="G1347" s="2">
        <f t="shared" si="24"/>
        <v>534721.53560000006</v>
      </c>
      <c r="H1347" s="2">
        <f t="shared" si="27"/>
        <v>0.20000000018626451</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1853142</v>
      </c>
      <c r="D1348" s="1">
        <f>'RAS-funkcijski'!E54</f>
        <v>2282410.85</v>
      </c>
      <c r="E1348" s="1">
        <v>0</v>
      </c>
      <c r="F1348" s="1">
        <v>0</v>
      </c>
      <c r="G1348" s="2">
        <f t="shared" si="24"/>
        <v>320898.18500000006</v>
      </c>
      <c r="H1348" s="2">
        <f t="shared" si="27"/>
        <v>0.14999999990686774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1853142</v>
      </c>
      <c r="D1349" s="1">
        <f>'RAS-funkcijski'!E55</f>
        <v>2282410.85</v>
      </c>
      <c r="E1349" s="1">
        <v>0</v>
      </c>
      <c r="F1349" s="1">
        <v>0</v>
      </c>
      <c r="G1349" s="2">
        <f t="shared" si="24"/>
        <v>327316.14870000002</v>
      </c>
      <c r="H1349" s="2">
        <f t="shared" si="27"/>
        <v>0.14999999990686774</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590536</v>
      </c>
      <c r="D1354" s="1">
        <f>'RAS-funkcijski'!E60</f>
        <v>494117.07</v>
      </c>
      <c r="E1354" s="1">
        <v>0</v>
      </c>
      <c r="F1354" s="1">
        <v>0</v>
      </c>
      <c r="G1354" s="2">
        <f t="shared" si="24"/>
        <v>88411.127840000001</v>
      </c>
      <c r="H1354" s="2">
        <f t="shared" si="27"/>
        <v>7.0000000006984919E-2</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707626</v>
      </c>
      <c r="D1355" s="1">
        <f>'RAS-funkcijski'!E61</f>
        <v>5616416.4499999993</v>
      </c>
      <c r="E1355" s="1">
        <v>0</v>
      </c>
      <c r="F1355" s="1">
        <v>0</v>
      </c>
      <c r="G1355" s="2">
        <f t="shared" si="24"/>
        <v>680606.15729999996</v>
      </c>
      <c r="H1355" s="2">
        <f t="shared" si="27"/>
        <v>0.44999999925494194</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4890096.43</v>
      </c>
      <c r="E1357" s="1">
        <v>0</v>
      </c>
      <c r="F1357" s="1">
        <v>0</v>
      </c>
      <c r="G1357" s="2">
        <f t="shared" si="24"/>
        <v>577031.37873999996</v>
      </c>
      <c r="H1357" s="2">
        <f t="shared" si="27"/>
        <v>0.42999999970197678</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707626</v>
      </c>
      <c r="D1359" s="1">
        <f>'RAS-funkcijski'!E65</f>
        <v>726320.02</v>
      </c>
      <c r="E1359" s="1">
        <v>0</v>
      </c>
      <c r="F1359" s="1">
        <v>0</v>
      </c>
      <c r="G1359" s="2">
        <f t="shared" si="24"/>
        <v>131776.22844000001</v>
      </c>
      <c r="H1359" s="2">
        <f t="shared" si="27"/>
        <v>2.0000000018626451E-2</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7353792</v>
      </c>
      <c r="D1369" s="1">
        <f>'RAS-funkcijski'!E75</f>
        <v>2507690.4000000004</v>
      </c>
      <c r="E1369" s="1">
        <v>0</v>
      </c>
      <c r="F1369" s="1">
        <v>0</v>
      </c>
      <c r="G1369" s="2">
        <f t="shared" si="24"/>
        <v>878211.26879999996</v>
      </c>
      <c r="H1369" s="2">
        <f t="shared" si="27"/>
        <v>0.40000000037252903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1369345</v>
      </c>
      <c r="D1371" s="1">
        <f>'RAS-funkcijski'!E77</f>
        <v>717158.8</v>
      </c>
      <c r="E1371" s="1">
        <v>0</v>
      </c>
      <c r="F1371" s="1">
        <v>0</v>
      </c>
      <c r="G1371" s="2">
        <f t="shared" si="24"/>
        <v>204667.36979999999</v>
      </c>
      <c r="H1371" s="2">
        <f t="shared" si="27"/>
        <v>0.19999999995343387</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15000</v>
      </c>
      <c r="D1374" s="1">
        <f>'RAS-funkcijski'!E80</f>
        <v>15000</v>
      </c>
      <c r="E1374" s="1">
        <v>0</v>
      </c>
      <c r="F1374" s="1">
        <v>0</v>
      </c>
      <c r="G1374" s="2">
        <f t="shared" si="24"/>
        <v>3420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5969447</v>
      </c>
      <c r="D1375" s="1">
        <f>'RAS-funkcijski'!E81</f>
        <v>1775531.6</v>
      </c>
      <c r="E1375" s="1">
        <v>0</v>
      </c>
      <c r="F1375" s="1">
        <v>0</v>
      </c>
      <c r="G1375" s="2">
        <f t="shared" si="24"/>
        <v>733079.28539999994</v>
      </c>
      <c r="H1375" s="2">
        <f t="shared" si="27"/>
        <v>0.39999999990686774</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1002089</v>
      </c>
      <c r="D1376" s="1">
        <f>'RAS-funkcijski'!E82</f>
        <v>389787.71</v>
      </c>
      <c r="E1376" s="1">
        <v>0</v>
      </c>
      <c r="F1376" s="1">
        <v>0</v>
      </c>
      <c r="G1376" s="2">
        <f t="shared" si="24"/>
        <v>138969.82475999999</v>
      </c>
      <c r="H1376" s="2">
        <f t="shared" si="27"/>
        <v>0.28999999997904524</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789206</v>
      </c>
      <c r="D1378" s="1">
        <f>'RAS-funkcijski'!E84</f>
        <v>301683.21000000002</v>
      </c>
      <c r="E1378" s="1">
        <v>0</v>
      </c>
      <c r="F1378" s="1">
        <v>0</v>
      </c>
      <c r="G1378" s="2">
        <f t="shared" si="24"/>
        <v>111405.7936</v>
      </c>
      <c r="H1378" s="2">
        <f t="shared" si="27"/>
        <v>0.21000000002095476</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195275</v>
      </c>
      <c r="D1379" s="1">
        <f>'RAS-funkcijski'!E85</f>
        <v>88104.5</v>
      </c>
      <c r="E1379" s="1">
        <v>0</v>
      </c>
      <c r="F1379" s="1">
        <v>0</v>
      </c>
      <c r="G1379" s="2">
        <f t="shared" si="24"/>
        <v>30090.203999999998</v>
      </c>
      <c r="H1379" s="2">
        <f t="shared" si="27"/>
        <v>0.5</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17608</v>
      </c>
      <c r="D1380" s="1">
        <f>'RAS-funkcijski'!E86</f>
        <v>0</v>
      </c>
      <c r="E1380" s="1">
        <v>0</v>
      </c>
      <c r="F1380" s="1">
        <v>0</v>
      </c>
      <c r="G1380" s="2">
        <f t="shared" si="24"/>
        <v>1443.856</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218273</v>
      </c>
      <c r="D1383" s="1">
        <f>'RAS-funkcijski'!E89</f>
        <v>154992.5</v>
      </c>
      <c r="E1383" s="1">
        <v>0</v>
      </c>
      <c r="F1383" s="1">
        <v>0</v>
      </c>
      <c r="G1383" s="2">
        <f t="shared" si="24"/>
        <v>44901.930000000008</v>
      </c>
      <c r="H1383" s="2">
        <f t="shared" si="27"/>
        <v>0.5</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218273</v>
      </c>
      <c r="D1400" s="1">
        <f>'RAS-funkcijski'!E106</f>
        <v>154992.5</v>
      </c>
      <c r="E1400" s="1">
        <v>0</v>
      </c>
      <c r="F1400" s="1">
        <v>0</v>
      </c>
      <c r="G1400" s="2">
        <f t="shared" si="24"/>
        <v>53882.315999999992</v>
      </c>
      <c r="H1400" s="2">
        <f t="shared" si="27"/>
        <v>0.5</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1406657</v>
      </c>
      <c r="D1401" s="1">
        <f>'RAS-funkcijski'!E107</f>
        <v>449129.3</v>
      </c>
      <c r="E1401" s="1">
        <v>0</v>
      </c>
      <c r="F1401" s="1">
        <v>0</v>
      </c>
      <c r="G1401" s="2">
        <f t="shared" si="24"/>
        <v>237406.30679999999</v>
      </c>
      <c r="H1401" s="2">
        <f t="shared" si="27"/>
        <v>0.29999999998835847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739099</v>
      </c>
      <c r="D1402" s="1">
        <f>'RAS-funkcijski'!E108</f>
        <v>37550</v>
      </c>
      <c r="E1402" s="1">
        <v>0</v>
      </c>
      <c r="F1402" s="1">
        <v>0</v>
      </c>
      <c r="G1402" s="2">
        <f t="shared" si="24"/>
        <v>84676.695999999996</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73497</v>
      </c>
      <c r="D1404" s="1">
        <f>'RAS-funkcijski'!E110</f>
        <v>40929.300000000003</v>
      </c>
      <c r="E1404" s="1">
        <v>0</v>
      </c>
      <c r="F1404" s="1">
        <v>0</v>
      </c>
      <c r="G1404" s="2">
        <f t="shared" si="24"/>
        <v>16467.693599999999</v>
      </c>
      <c r="H1404" s="2">
        <f t="shared" si="27"/>
        <v>0.30000000000291038</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397129</v>
      </c>
      <c r="D1405" s="1">
        <f>'RAS-funkcijski'!E111</f>
        <v>331650</v>
      </c>
      <c r="E1405" s="1">
        <v>0</v>
      </c>
      <c r="F1405" s="1">
        <v>0</v>
      </c>
      <c r="G1405" s="2">
        <f t="shared" si="24"/>
        <v>113465.90300000001</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196932</v>
      </c>
      <c r="D1407" s="1">
        <f>'RAS-funkcijski'!E113</f>
        <v>39000</v>
      </c>
      <c r="E1407" s="1">
        <v>0</v>
      </c>
      <c r="F1407" s="1">
        <v>0</v>
      </c>
      <c r="G1407" s="2">
        <f t="shared" si="24"/>
        <v>29967.588</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3294836</v>
      </c>
      <c r="D1408" s="1">
        <f>'RAS-funkcijski'!E114</f>
        <v>3692526.4</v>
      </c>
      <c r="E1408" s="1">
        <v>0</v>
      </c>
      <c r="F1408" s="1">
        <v>0</v>
      </c>
      <c r="G1408" s="2">
        <f t="shared" si="24"/>
        <v>1174787.7679999999</v>
      </c>
      <c r="H1408" s="2">
        <f t="shared" si="27"/>
        <v>0.39999999990686774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2718824</v>
      </c>
      <c r="D1409" s="1">
        <f>'RAS-funkcijski'!E115</f>
        <v>3087978.36</v>
      </c>
      <c r="E1409" s="1">
        <v>0</v>
      </c>
      <c r="F1409" s="1">
        <v>0</v>
      </c>
      <c r="G1409" s="2">
        <f t="shared" si="24"/>
        <v>987320.65992000001</v>
      </c>
      <c r="H1409" s="2">
        <f t="shared" si="27"/>
        <v>0.35999999986961484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2718824</v>
      </c>
      <c r="D1410" s="1">
        <f>'RAS-funkcijski'!E116</f>
        <v>3087978.36</v>
      </c>
      <c r="E1410" s="1">
        <v>0</v>
      </c>
      <c r="F1410" s="1">
        <v>0</v>
      </c>
      <c r="G1410" s="2">
        <f t="shared" si="24"/>
        <v>996215.44063999993</v>
      </c>
      <c r="H1410" s="2">
        <f t="shared" si="27"/>
        <v>0.35999999986961484</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154977</v>
      </c>
      <c r="D1412" s="1">
        <f>'RAS-funkcijski'!E118</f>
        <v>217507.9</v>
      </c>
      <c r="E1412" s="1">
        <v>0</v>
      </c>
      <c r="F1412" s="1">
        <v>0</v>
      </c>
      <c r="G1412" s="2">
        <f t="shared" si="24"/>
        <v>67259.179199999999</v>
      </c>
      <c r="H1412" s="2">
        <f t="shared" si="27"/>
        <v>0.10000000000582077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77489</v>
      </c>
      <c r="D1413" s="1">
        <f>'RAS-funkcijski'!E119</f>
        <v>217507.9</v>
      </c>
      <c r="E1413" s="1">
        <v>0</v>
      </c>
      <c r="F1413" s="1">
        <v>0</v>
      </c>
      <c r="G1413" s="2">
        <f t="shared" si="24"/>
        <v>58938.052000000003</v>
      </c>
      <c r="H1413" s="2">
        <f t="shared" si="27"/>
        <v>0.10000000000582077</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77488</v>
      </c>
      <c r="D1414" s="1">
        <f>'RAS-funkcijski'!E120</f>
        <v>0</v>
      </c>
      <c r="E1414" s="1">
        <v>0</v>
      </c>
      <c r="F1414" s="1">
        <v>0</v>
      </c>
      <c r="G1414" s="2">
        <f t="shared" si="24"/>
        <v>8988.6080000000002</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421035</v>
      </c>
      <c r="D1416" s="1">
        <f>'RAS-funkcijski'!E122</f>
        <v>387040.14</v>
      </c>
      <c r="E1416" s="1">
        <v>0</v>
      </c>
      <c r="F1416" s="1">
        <v>0</v>
      </c>
      <c r="G1416" s="2">
        <f t="shared" si="24"/>
        <v>141023.60303999999</v>
      </c>
      <c r="H1416" s="2">
        <f t="shared" si="27"/>
        <v>0.14000000001396984</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421035</v>
      </c>
      <c r="D1417" s="1">
        <f>'RAS-funkcijski'!E123</f>
        <v>387040.14</v>
      </c>
      <c r="E1417" s="1">
        <v>0</v>
      </c>
      <c r="F1417" s="1">
        <v>0</v>
      </c>
      <c r="G1417" s="2">
        <f t="shared" si="24"/>
        <v>142218.71832000001</v>
      </c>
      <c r="H1417" s="2">
        <f t="shared" si="27"/>
        <v>0.14000000001396984</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3737925</v>
      </c>
      <c r="D1423" s="1">
        <f>'RAS-funkcijski'!E129</f>
        <v>2170302.7400000002</v>
      </c>
      <c r="E1423" s="1">
        <v>0</v>
      </c>
      <c r="F1423" s="1">
        <v>0</v>
      </c>
      <c r="G1423" s="2">
        <f t="shared" si="24"/>
        <v>1009816.31</v>
      </c>
      <c r="H1423" s="2">
        <f t="shared" si="27"/>
        <v>0.25999999977648258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741255</v>
      </c>
      <c r="D1431" s="1">
        <f>'RAS-funkcijski'!E137</f>
        <v>690539.32</v>
      </c>
      <c r="E1431" s="1">
        <v>0</v>
      </c>
      <c r="F1431" s="1">
        <v>0</v>
      </c>
      <c r="G1431" s="2">
        <f t="shared" si="24"/>
        <v>282270.37411999999</v>
      </c>
      <c r="H1431" s="2">
        <f t="shared" si="27"/>
        <v>0.31999999994877726</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902119</v>
      </c>
      <c r="D1432" s="1">
        <f>'RAS-funkcijski'!E138</f>
        <v>1049775.6599999999</v>
      </c>
      <c r="E1432" s="1">
        <v>0</v>
      </c>
      <c r="F1432" s="1">
        <v>0</v>
      </c>
      <c r="G1432" s="2">
        <f t="shared" si="24"/>
        <v>402223.82287999999</v>
      </c>
      <c r="H1432" s="2">
        <f t="shared" si="27"/>
        <v>0.34000000008381903</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2094551</v>
      </c>
      <c r="D1434" s="1">
        <f>'RAS-funkcijski'!E140</f>
        <v>429987.76</v>
      </c>
      <c r="E1434" s="1">
        <v>0</v>
      </c>
      <c r="F1434" s="1">
        <v>0</v>
      </c>
      <c r="G1434" s="2">
        <f t="shared" si="24"/>
        <v>401815.60672000004</v>
      </c>
      <c r="H1434" s="2">
        <f t="shared" si="27"/>
        <v>0.23999999999068677</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37748970</v>
      </c>
      <c r="D1435" s="13">
        <f>'RAS-funkcijski'!E141</f>
        <v>33305875.509999998</v>
      </c>
      <c r="E1435" s="13">
        <v>0</v>
      </c>
      <c r="F1435" s="13">
        <v>0</v>
      </c>
      <c r="G1435" s="14">
        <f t="shared" si="24"/>
        <v>14297418.77974</v>
      </c>
      <c r="H1435" s="14">
        <f t="shared" si="27"/>
        <v>0.49000000208616257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4391182.43</v>
      </c>
      <c r="D1436" s="6">
        <f>'P-VRIO'!E5</f>
        <v>4364993.8699999992</v>
      </c>
      <c r="E1436" s="6">
        <v>0</v>
      </c>
      <c r="F1436" s="6">
        <v>0</v>
      </c>
      <c r="G1436" s="7">
        <f t="shared" si="24"/>
        <v>13121.170169999998</v>
      </c>
      <c r="H1436" s="7">
        <f t="shared" si="27"/>
        <v>0.56000000052154064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4232745</v>
      </c>
      <c r="D1437" s="1">
        <f>'P-VRIO'!E6</f>
        <v>4232371.4399999995</v>
      </c>
      <c r="E1437" s="1">
        <v>0</v>
      </c>
      <c r="F1437" s="1">
        <v>0</v>
      </c>
      <c r="G1437" s="2">
        <f t="shared" si="24"/>
        <v>25394.975760000001</v>
      </c>
      <c r="H1437" s="2">
        <f t="shared" si="27"/>
        <v>0.43999999947845936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4232745</v>
      </c>
      <c r="D1438" s="1">
        <f>'P-VRIO'!E7</f>
        <v>4193714.17</v>
      </c>
      <c r="E1438" s="1">
        <v>0</v>
      </c>
      <c r="F1438" s="1">
        <v>0</v>
      </c>
      <c r="G1438" s="2">
        <f t="shared" si="24"/>
        <v>37860.520019999996</v>
      </c>
      <c r="H1438" s="2">
        <f t="shared" si="27"/>
        <v>0.16999999992549419</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18056.25</v>
      </c>
      <c r="D1439" s="1">
        <f>'P-VRIO'!E8</f>
        <v>0</v>
      </c>
      <c r="E1439" s="1">
        <v>0</v>
      </c>
      <c r="F1439" s="1">
        <v>0</v>
      </c>
      <c r="G1439" s="2">
        <f t="shared" si="24"/>
        <v>72.225000000000009</v>
      </c>
      <c r="H1439" s="2">
        <f t="shared" si="27"/>
        <v>0.25</v>
      </c>
      <c r="I1439" s="10">
        <f t="shared" ref="I1439:I1444" si="28">G1439*H1439</f>
        <v>18.056250000000002</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4193714.17</v>
      </c>
      <c r="D1440" s="1">
        <f>'P-VRIO'!E9</f>
        <v>4193714.17</v>
      </c>
      <c r="E1440" s="1">
        <v>0</v>
      </c>
      <c r="F1440" s="1">
        <v>0</v>
      </c>
      <c r="G1440" s="2">
        <f t="shared" si="24"/>
        <v>62905.712549999997</v>
      </c>
      <c r="H1440" s="2">
        <f t="shared" si="27"/>
        <v>0.33999999985098839</v>
      </c>
      <c r="I1440" s="10">
        <f t="shared" si="28"/>
        <v>21387.942257626317</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20974.58</v>
      </c>
      <c r="D1442" s="1">
        <f>'P-VRIO'!E11</f>
        <v>0</v>
      </c>
      <c r="E1442" s="1">
        <v>0</v>
      </c>
      <c r="F1442" s="1">
        <v>0</v>
      </c>
      <c r="G1442" s="2">
        <f t="shared" si="24"/>
        <v>146.82206000000002</v>
      </c>
      <c r="H1442" s="2">
        <f t="shared" si="27"/>
        <v>0.41999999999825377</v>
      </c>
      <c r="I1442" s="10">
        <f t="shared" si="28"/>
        <v>61.665265199743622</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38657.269999999997</v>
      </c>
      <c r="E1445" s="1">
        <v>0</v>
      </c>
      <c r="F1445" s="1">
        <v>0</v>
      </c>
      <c r="G1445" s="2">
        <f t="shared" si="24"/>
        <v>773.1454</v>
      </c>
      <c r="H1445" s="2">
        <f t="shared" si="27"/>
        <v>0.26999999999679858</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38657.269999999997</v>
      </c>
      <c r="E1446" s="1">
        <v>0</v>
      </c>
      <c r="F1446" s="1">
        <v>0</v>
      </c>
      <c r="G1446" s="2">
        <f t="shared" si="24"/>
        <v>850.45993999999985</v>
      </c>
      <c r="H1446" s="2">
        <f t="shared" si="27"/>
        <v>0.26999999999679858</v>
      </c>
      <c r="I1446" s="10">
        <f t="shared" ref="I1446:I1452" si="29">G1446*H1446</f>
        <v>229.62418379727728</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158437.43</v>
      </c>
      <c r="D1453" s="1">
        <f>'P-VRIO'!E22</f>
        <v>132622.43</v>
      </c>
      <c r="E1453" s="1">
        <v>0</v>
      </c>
      <c r="F1453" s="1">
        <v>0</v>
      </c>
      <c r="G1453" s="2">
        <f t="shared" si="24"/>
        <v>7626.2812199999989</v>
      </c>
      <c r="H1453" s="2">
        <f t="shared" si="27"/>
        <v>0.85999999998603016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158437.43</v>
      </c>
      <c r="D1461" s="1">
        <f>'P-VRIO'!E30</f>
        <v>132622.43</v>
      </c>
      <c r="E1461" s="1">
        <v>0</v>
      </c>
      <c r="F1461" s="1">
        <v>0</v>
      </c>
      <c r="G1461" s="2">
        <f t="shared" si="24"/>
        <v>11015.739539999999</v>
      </c>
      <c r="H1461" s="2">
        <f t="shared" si="27"/>
        <v>0.85999999998603016</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30085</v>
      </c>
      <c r="D1462" s="1">
        <f>'P-VRIO'!E31</f>
        <v>4270</v>
      </c>
      <c r="E1462" s="1">
        <v>0</v>
      </c>
      <c r="F1462" s="1">
        <v>0</v>
      </c>
      <c r="G1462" s="2">
        <f t="shared" si="24"/>
        <v>1042.875</v>
      </c>
      <c r="H1462" s="2">
        <f t="shared" si="27"/>
        <v>0</v>
      </c>
      <c r="I1462" s="10">
        <f t="shared" ref="I1462:I1468" si="31">G1462*H1462</f>
        <v>0</v>
      </c>
      <c r="J1462" s="2">
        <f>IF(AND(Skriveni!C1462&lt;&gt;0,Skriveni!D1462&lt;&gt;0),1,0)</f>
        <v>1</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128352.43</v>
      </c>
      <c r="D1467" s="1">
        <f>'P-VRIO'!E36</f>
        <v>128352.43</v>
      </c>
      <c r="E1467" s="1">
        <v>0</v>
      </c>
      <c r="F1467" s="1">
        <v>0</v>
      </c>
      <c r="G1467" s="2">
        <f t="shared" si="24"/>
        <v>12321.833279999999</v>
      </c>
      <c r="H1467" s="2">
        <f t="shared" si="27"/>
        <v>0.85999999998603016</v>
      </c>
      <c r="I1467" s="10">
        <f t="shared" si="31"/>
        <v>10596.776620627865</v>
      </c>
      <c r="J1467" s="2">
        <f>IF(AND(Skriveni!C1467&lt;&gt;0,Skriveni!D1467&lt;&gt;0),1,0)</f>
        <v>1</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19589.96</v>
      </c>
      <c r="D1469" s="1">
        <f>'P-VRIO'!E38</f>
        <v>0</v>
      </c>
      <c r="E1469" s="1">
        <v>0</v>
      </c>
      <c r="F1469" s="1">
        <v>0</v>
      </c>
      <c r="G1469" s="2">
        <f t="shared" si="24"/>
        <v>666.05863999999997</v>
      </c>
      <c r="H1469" s="2">
        <f t="shared" si="27"/>
        <v>4.0000000000873115E-2</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19589.96</v>
      </c>
      <c r="D1470" s="1">
        <f>'P-VRIO'!E39</f>
        <v>0</v>
      </c>
      <c r="E1470" s="1">
        <v>0</v>
      </c>
      <c r="F1470" s="1">
        <v>0</v>
      </c>
      <c r="G1470" s="2">
        <f t="shared" si="24"/>
        <v>685.64859999999999</v>
      </c>
      <c r="H1470" s="2">
        <f t="shared" si="27"/>
        <v>4.0000000000873115E-2</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19589.96</v>
      </c>
      <c r="D1471" s="1">
        <f>'P-VRIO'!E40</f>
        <v>0</v>
      </c>
      <c r="E1471" s="1">
        <v>0</v>
      </c>
      <c r="F1471" s="1">
        <v>0</v>
      </c>
      <c r="G1471" s="2">
        <f t="shared" si="24"/>
        <v>705.23855999999989</v>
      </c>
      <c r="H1471" s="2">
        <f t="shared" si="27"/>
        <v>4.0000000000873115E-2</v>
      </c>
      <c r="I1471" s="10">
        <f t="shared" ref="I1471:I1474" si="32">G1471*H1471</f>
        <v>28.209542400615749</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7861027.9699999997</v>
      </c>
      <c r="D1480" s="6"/>
      <c r="E1480" s="6">
        <v>0</v>
      </c>
      <c r="F1480" s="6">
        <v>0</v>
      </c>
      <c r="G1480" s="7">
        <f t="shared" ref="G1480:G1580" si="34">B1480/1000*C1480</f>
        <v>7861.0279700000001</v>
      </c>
      <c r="H1480" s="7">
        <f t="shared" ref="H1480:H1580" si="35">ABS(C1480-ROUND(C1480,0))</f>
        <v>3.0000000260770321E-2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45480519.25</v>
      </c>
      <c r="D1481" s="1">
        <v>0</v>
      </c>
      <c r="E1481" s="1">
        <v>0</v>
      </c>
      <c r="F1481" s="1">
        <v>0</v>
      </c>
      <c r="G1481" s="2">
        <f t="shared" si="34"/>
        <v>90961.038499999995</v>
      </c>
      <c r="H1481" s="2">
        <f t="shared" si="35"/>
        <v>0.25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30979173.07</v>
      </c>
      <c r="D1483" s="1">
        <v>0</v>
      </c>
      <c r="E1483" s="1">
        <v>0</v>
      </c>
      <c r="F1483" s="1">
        <v>0</v>
      </c>
      <c r="G1483" s="2">
        <f t="shared" si="34"/>
        <v>123916.69228</v>
      </c>
      <c r="H1483" s="2">
        <f t="shared" si="35"/>
        <v>7.0000000298023224E-2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12085398.1</v>
      </c>
      <c r="D1484" s="1">
        <v>0</v>
      </c>
      <c r="E1484" s="1">
        <v>0</v>
      </c>
      <c r="F1484" s="1">
        <v>0</v>
      </c>
      <c r="G1484" s="2">
        <f t="shared" si="34"/>
        <v>60426.9905</v>
      </c>
      <c r="H1484" s="2">
        <f t="shared" si="35"/>
        <v>9.999999962747097E-2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12820242.98</v>
      </c>
      <c r="D1485" s="1">
        <v>0</v>
      </c>
      <c r="E1485" s="1">
        <v>0</v>
      </c>
      <c r="F1485" s="1">
        <v>0</v>
      </c>
      <c r="G1485" s="2">
        <f t="shared" si="34"/>
        <v>76921.457880000002</v>
      </c>
      <c r="H1485" s="2">
        <f t="shared" si="35"/>
        <v>1.9999999552965164E-2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224527.02000000002</v>
      </c>
      <c r="D1486" s="1">
        <v>0</v>
      </c>
      <c r="E1486" s="1">
        <v>0</v>
      </c>
      <c r="F1486" s="1">
        <v>0</v>
      </c>
      <c r="G1486" s="2">
        <f t="shared" si="34"/>
        <v>1571.6891400000002</v>
      </c>
      <c r="H1486" s="2">
        <f t="shared" si="35"/>
        <v>2.0000000018626451E-2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303139.81</v>
      </c>
      <c r="D1487" s="1">
        <v>0</v>
      </c>
      <c r="E1487" s="1">
        <v>0</v>
      </c>
      <c r="F1487" s="1">
        <v>0</v>
      </c>
      <c r="G1487" s="2">
        <f t="shared" si="34"/>
        <v>2425.1184800000001</v>
      </c>
      <c r="H1487" s="2">
        <f t="shared" si="35"/>
        <v>0.19000000000232831</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55300</v>
      </c>
      <c r="D1488" s="1">
        <v>0</v>
      </c>
      <c r="E1488" s="1">
        <v>0</v>
      </c>
      <c r="F1488" s="1">
        <v>0</v>
      </c>
      <c r="G1488" s="2">
        <f>B1488/1000*C1488</f>
        <v>497.7</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2242325.9900000002</v>
      </c>
      <c r="D1489" s="1">
        <v>0</v>
      </c>
      <c r="E1489" s="1">
        <v>0</v>
      </c>
      <c r="F1489" s="1">
        <v>0</v>
      </c>
      <c r="G1489" s="2">
        <f t="shared" si="34"/>
        <v>22423.259900000001</v>
      </c>
      <c r="H1489" s="2">
        <f t="shared" si="35"/>
        <v>9.9999997764825821E-3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2003806.5</v>
      </c>
      <c r="D1490" s="1">
        <v>0</v>
      </c>
      <c r="E1490" s="1">
        <v>0</v>
      </c>
      <c r="F1490" s="1">
        <v>0</v>
      </c>
      <c r="G1490" s="2">
        <f t="shared" si="34"/>
        <v>22041.871499999997</v>
      </c>
      <c r="H1490" s="2">
        <f t="shared" si="35"/>
        <v>0.5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1244432.67</v>
      </c>
      <c r="D1491" s="1">
        <v>0</v>
      </c>
      <c r="E1491" s="1">
        <v>0</v>
      </c>
      <c r="F1491" s="1">
        <v>0</v>
      </c>
      <c r="G1491" s="2">
        <f t="shared" si="34"/>
        <v>14933.19204</v>
      </c>
      <c r="H1491" s="2">
        <f t="shared" si="35"/>
        <v>0.33000000007450581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9332646.4700000007</v>
      </c>
      <c r="D1492" s="1">
        <v>0</v>
      </c>
      <c r="E1492" s="1">
        <v>0</v>
      </c>
      <c r="F1492" s="1">
        <v>0</v>
      </c>
      <c r="G1492" s="2">
        <f t="shared" si="34"/>
        <v>121324.40411</v>
      </c>
      <c r="H1492" s="2">
        <f t="shared" si="35"/>
        <v>0.47000000067055225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5168699.71</v>
      </c>
      <c r="D1493" s="1">
        <v>0</v>
      </c>
      <c r="E1493" s="1">
        <v>0</v>
      </c>
      <c r="F1493" s="1">
        <v>0</v>
      </c>
      <c r="G1493" s="2">
        <f t="shared" si="34"/>
        <v>72361.795939999996</v>
      </c>
      <c r="H1493" s="2">
        <f t="shared" si="35"/>
        <v>0.2900000000372529</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5168699.71</v>
      </c>
      <c r="D1497" s="1">
        <v>0</v>
      </c>
      <c r="E1497" s="1">
        <v>0</v>
      </c>
      <c r="F1497" s="1">
        <v>0</v>
      </c>
      <c r="G1497" s="2">
        <f t="shared" si="34"/>
        <v>93036.594779999999</v>
      </c>
      <c r="H1497" s="2">
        <f t="shared" si="35"/>
        <v>0.2900000000372529</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43169881.200000003</v>
      </c>
      <c r="D1499" s="1">
        <v>0</v>
      </c>
      <c r="E1499" s="1">
        <v>0</v>
      </c>
      <c r="F1499" s="1">
        <v>0</v>
      </c>
      <c r="G1499" s="2">
        <f t="shared" si="34"/>
        <v>863397.62400000007</v>
      </c>
      <c r="H1499" s="2">
        <f t="shared" si="35"/>
        <v>0.20000000298023224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29668403.960000001</v>
      </c>
      <c r="D1501" s="1">
        <v>0</v>
      </c>
      <c r="E1501" s="1">
        <v>0</v>
      </c>
      <c r="F1501" s="1">
        <v>0</v>
      </c>
      <c r="G1501" s="2">
        <f t="shared" si="34"/>
        <v>652704.88711999997</v>
      </c>
      <c r="H1501" s="2">
        <f t="shared" si="35"/>
        <v>3.9999999105930328E-2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12020516.609999999</v>
      </c>
      <c r="D1502" s="1">
        <v>0</v>
      </c>
      <c r="E1502" s="1">
        <v>0</v>
      </c>
      <c r="F1502" s="1">
        <v>0</v>
      </c>
      <c r="G1502" s="2">
        <f t="shared" si="34"/>
        <v>276471.88202999998</v>
      </c>
      <c r="H1502" s="2">
        <f t="shared" si="35"/>
        <v>0.39000000059604645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12206525.879999999</v>
      </c>
      <c r="D1503" s="1">
        <v>0</v>
      </c>
      <c r="E1503" s="1">
        <v>0</v>
      </c>
      <c r="F1503" s="1">
        <v>0</v>
      </c>
      <c r="G1503" s="2">
        <f t="shared" si="34"/>
        <v>292956.62111999997</v>
      </c>
      <c r="H1503" s="2">
        <f t="shared" si="35"/>
        <v>0.12000000104308128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221387.94</v>
      </c>
      <c r="D1504" s="1">
        <v>0</v>
      </c>
      <c r="E1504" s="1">
        <v>0</v>
      </c>
      <c r="F1504" s="1">
        <v>0</v>
      </c>
      <c r="G1504" s="2">
        <f t="shared" si="34"/>
        <v>5534.6985000000004</v>
      </c>
      <c r="H1504" s="2">
        <f t="shared" si="35"/>
        <v>5.9999999997671694E-2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312064.15999999997</v>
      </c>
      <c r="D1505" s="1">
        <v>0</v>
      </c>
      <c r="E1505" s="1">
        <v>0</v>
      </c>
      <c r="F1505" s="1">
        <v>0</v>
      </c>
      <c r="G1505" s="2">
        <f t="shared" si="34"/>
        <v>8113.6681599999993</v>
      </c>
      <c r="H1505" s="2">
        <f t="shared" si="35"/>
        <v>0.15999999997438863</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55300</v>
      </c>
      <c r="D1506" s="1">
        <v>0</v>
      </c>
      <c r="E1506" s="1">
        <v>0</v>
      </c>
      <c r="F1506" s="1">
        <v>0</v>
      </c>
      <c r="G1506" s="2">
        <f>B1506/1000*C1506</f>
        <v>1493.1</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1838349.33</v>
      </c>
      <c r="D1507" s="1">
        <v>0</v>
      </c>
      <c r="E1507" s="1">
        <v>0</v>
      </c>
      <c r="F1507" s="1">
        <v>0</v>
      </c>
      <c r="G1507" s="2">
        <f t="shared" si="34"/>
        <v>51473.781240000004</v>
      </c>
      <c r="H1507" s="2">
        <f t="shared" si="35"/>
        <v>0.33000000007450581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1832094.65</v>
      </c>
      <c r="D1508" s="1">
        <v>0</v>
      </c>
      <c r="E1508" s="1">
        <v>0</v>
      </c>
      <c r="F1508" s="1">
        <v>0</v>
      </c>
      <c r="G1508" s="2">
        <f t="shared" si="34"/>
        <v>53130.744850000003</v>
      </c>
      <c r="H1508" s="2">
        <f t="shared" si="35"/>
        <v>0.35000000009313226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1182165.3900000001</v>
      </c>
      <c r="D1509" s="1">
        <v>0</v>
      </c>
      <c r="E1509" s="1">
        <v>0</v>
      </c>
      <c r="F1509" s="1">
        <v>0</v>
      </c>
      <c r="G1509" s="2">
        <f t="shared" si="34"/>
        <v>35464.9617</v>
      </c>
      <c r="H1509" s="2">
        <f t="shared" si="35"/>
        <v>0.39000000013038516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9908762.9199999999</v>
      </c>
      <c r="D1510" s="1">
        <v>0</v>
      </c>
      <c r="E1510" s="1">
        <v>0</v>
      </c>
      <c r="F1510" s="1">
        <v>0</v>
      </c>
      <c r="G1510" s="2">
        <f t="shared" si="34"/>
        <v>307171.65051999997</v>
      </c>
      <c r="H1510" s="2">
        <f t="shared" si="35"/>
        <v>8.0000000074505806E-2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3592714.32</v>
      </c>
      <c r="D1511" s="1">
        <v>0</v>
      </c>
      <c r="E1511" s="1">
        <v>0</v>
      </c>
      <c r="F1511" s="1">
        <v>0</v>
      </c>
      <c r="G1511" s="2">
        <f t="shared" si="34"/>
        <v>114966.85824</v>
      </c>
      <c r="H1511" s="2">
        <f t="shared" si="35"/>
        <v>0.31999999983236194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3592714.32</v>
      </c>
      <c r="D1515" s="1">
        <v>0</v>
      </c>
      <c r="E1515" s="1">
        <v>0</v>
      </c>
      <c r="F1515" s="1">
        <v>0</v>
      </c>
      <c r="G1515" s="2">
        <f t="shared" si="34"/>
        <v>129337.71551999998</v>
      </c>
      <c r="H1515" s="2">
        <f t="shared" si="35"/>
        <v>0.31999999983236194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10171666.019999996</v>
      </c>
      <c r="D1517" s="1">
        <v>0</v>
      </c>
      <c r="E1517" s="1">
        <v>0</v>
      </c>
      <c r="F1517" s="1">
        <v>0</v>
      </c>
      <c r="G1517" s="2">
        <f t="shared" si="34"/>
        <v>386523.30875999981</v>
      </c>
      <c r="H1517" s="2">
        <f t="shared" si="35"/>
        <v>1.9999995827674866E-2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5096669.53</v>
      </c>
      <c r="D1518" s="1">
        <v>0</v>
      </c>
      <c r="E1518" s="1">
        <v>0</v>
      </c>
      <c r="F1518" s="1">
        <v>0</v>
      </c>
      <c r="G1518" s="2">
        <f t="shared" si="34"/>
        <v>198770.11167000001</v>
      </c>
      <c r="H1518" s="2">
        <f t="shared" si="35"/>
        <v>0.46999999973922968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3842896.8200000003</v>
      </c>
      <c r="D1524" s="1">
        <v>0</v>
      </c>
      <c r="E1524" s="1">
        <v>0</v>
      </c>
      <c r="F1524" s="1">
        <v>0</v>
      </c>
      <c r="G1524" s="2">
        <f t="shared" si="34"/>
        <v>172930.35690000001</v>
      </c>
      <c r="H1524" s="2">
        <f t="shared" si="35"/>
        <v>0.17999999970197678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2308331.06</v>
      </c>
      <c r="D1530" s="1">
        <v>0</v>
      </c>
      <c r="E1530" s="1">
        <v>0</v>
      </c>
      <c r="F1530" s="1">
        <v>0</v>
      </c>
      <c r="G1530" s="2">
        <f t="shared" si="34"/>
        <v>117724.88406</v>
      </c>
      <c r="H1530" s="2">
        <f t="shared" si="35"/>
        <v>6.0000000055879354E-2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307585.42</v>
      </c>
      <c r="D1531" s="1">
        <v>0</v>
      </c>
      <c r="E1531" s="1">
        <v>0</v>
      </c>
      <c r="F1531" s="1">
        <v>0</v>
      </c>
      <c r="G1531" s="2">
        <f t="shared" si="34"/>
        <v>15994.441839999998</v>
      </c>
      <c r="H1531" s="2">
        <f t="shared" si="35"/>
        <v>0.41999999998370185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1731722.09</v>
      </c>
      <c r="D1533" s="1">
        <v>0</v>
      </c>
      <c r="E1533" s="1">
        <v>0</v>
      </c>
      <c r="F1533" s="1">
        <v>0</v>
      </c>
      <c r="G1533" s="2">
        <f t="shared" si="34"/>
        <v>93512.992859999998</v>
      </c>
      <c r="H1533" s="2">
        <f t="shared" si="35"/>
        <v>9.0000000083819032E-2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269023.55</v>
      </c>
      <c r="D1534" s="1">
        <v>0</v>
      </c>
      <c r="E1534" s="1">
        <v>0</v>
      </c>
      <c r="F1534" s="1">
        <v>0</v>
      </c>
      <c r="G1534" s="2">
        <f t="shared" si="34"/>
        <v>14796.295249999999</v>
      </c>
      <c r="H1534" s="2">
        <f t="shared" si="35"/>
        <v>0.45000000001164153</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9762.43</v>
      </c>
      <c r="D1535" s="1">
        <v>0</v>
      </c>
      <c r="E1535" s="1">
        <v>0</v>
      </c>
      <c r="F1535" s="1">
        <v>0</v>
      </c>
      <c r="G1535" s="2">
        <f t="shared" si="34"/>
        <v>546.69608000000005</v>
      </c>
      <c r="H1535" s="2">
        <f t="shared" si="35"/>
        <v>0.43000000000029104</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733.84</v>
      </c>
      <c r="D1536" s="1">
        <v>0</v>
      </c>
      <c r="E1536" s="1">
        <v>0</v>
      </c>
      <c r="F1536" s="1">
        <v>0</v>
      </c>
      <c r="G1536" s="2">
        <f t="shared" si="34"/>
        <v>41.828880000000005</v>
      </c>
      <c r="H1536" s="2">
        <f t="shared" si="35"/>
        <v>0.15999999999996817</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9028.59</v>
      </c>
      <c r="D1538" s="1">
        <v>0</v>
      </c>
      <c r="E1538" s="1">
        <v>0</v>
      </c>
      <c r="F1538" s="1">
        <v>0</v>
      </c>
      <c r="G1538" s="2">
        <f t="shared" si="34"/>
        <v>532.68681000000004</v>
      </c>
      <c r="H1538" s="2">
        <f t="shared" si="35"/>
        <v>0.40999999999985448</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3075.65</v>
      </c>
      <c r="D1540" s="1">
        <v>0</v>
      </c>
      <c r="E1540" s="1">
        <v>0</v>
      </c>
      <c r="F1540" s="1">
        <v>0</v>
      </c>
      <c r="G1540" s="2">
        <f t="shared" si="34"/>
        <v>187.61465000000001</v>
      </c>
      <c r="H1540" s="2">
        <f t="shared" si="35"/>
        <v>0.34999999999990905</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3075.65</v>
      </c>
      <c r="D1542" s="1">
        <v>0</v>
      </c>
      <c r="E1542" s="1">
        <v>0</v>
      </c>
      <c r="F1542" s="1">
        <v>0</v>
      </c>
      <c r="G1542" s="2">
        <f t="shared" si="34"/>
        <v>193.76595</v>
      </c>
      <c r="H1542" s="2">
        <f t="shared" si="35"/>
        <v>0.34999999999990905</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1144652.54</v>
      </c>
      <c r="D1550" s="1">
        <v>0</v>
      </c>
      <c r="E1550" s="1">
        <v>0</v>
      </c>
      <c r="F1550" s="1">
        <v>0</v>
      </c>
      <c r="G1550" s="2">
        <f t="shared" si="34"/>
        <v>81270.33034</v>
      </c>
      <c r="H1550" s="2">
        <f t="shared" si="35"/>
        <v>0.4599999999627471</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692918.94000000006</v>
      </c>
      <c r="D1553" s="1">
        <v>0</v>
      </c>
      <c r="E1553" s="1">
        <v>0</v>
      </c>
      <c r="F1553" s="1">
        <v>0</v>
      </c>
      <c r="G1553" s="2">
        <f t="shared" si="34"/>
        <v>51276.001560000004</v>
      </c>
      <c r="H1553" s="2">
        <f t="shared" si="35"/>
        <v>5.9999999939464033E-2</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451733.6</v>
      </c>
      <c r="D1554" s="1">
        <v>0</v>
      </c>
      <c r="E1554" s="1">
        <v>0</v>
      </c>
      <c r="F1554" s="1">
        <v>0</v>
      </c>
      <c r="G1554" s="2">
        <f t="shared" si="34"/>
        <v>33880.019999999997</v>
      </c>
      <c r="H1554" s="2">
        <f t="shared" si="35"/>
        <v>0.40000000002328306</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348902.40000000002</v>
      </c>
      <c r="D1555" s="1">
        <v>0</v>
      </c>
      <c r="E1555" s="1">
        <v>0</v>
      </c>
      <c r="F1555" s="1">
        <v>0</v>
      </c>
      <c r="G1555" s="2">
        <f t="shared" si="34"/>
        <v>26516.582399999999</v>
      </c>
      <c r="H1555" s="2">
        <f t="shared" si="35"/>
        <v>0.40000000002328306</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226847.35</v>
      </c>
      <c r="D1558" s="1">
        <v>0</v>
      </c>
      <c r="E1558" s="1">
        <v>0</v>
      </c>
      <c r="F1558" s="1">
        <v>0</v>
      </c>
      <c r="G1558" s="2">
        <f t="shared" si="34"/>
        <v>17920.94065</v>
      </c>
      <c r="H1558" s="2">
        <f t="shared" si="35"/>
        <v>0.35000000000582077</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122055.05</v>
      </c>
      <c r="D1559" s="1">
        <v>0</v>
      </c>
      <c r="E1559" s="1">
        <v>0</v>
      </c>
      <c r="F1559" s="1">
        <v>0</v>
      </c>
      <c r="G1559" s="2">
        <f t="shared" si="34"/>
        <v>9764.4040000000005</v>
      </c>
      <c r="H1559" s="2">
        <f t="shared" si="35"/>
        <v>5.0000000002910383E-2</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28172.739999999998</v>
      </c>
      <c r="D1560" s="1">
        <v>0</v>
      </c>
      <c r="E1560" s="1">
        <v>0</v>
      </c>
      <c r="F1560" s="1">
        <v>0</v>
      </c>
      <c r="G1560" s="2">
        <f t="shared" si="34"/>
        <v>2281.9919399999999</v>
      </c>
      <c r="H1560" s="2">
        <f t="shared" si="35"/>
        <v>0.26000000000203727</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25962.73</v>
      </c>
      <c r="D1561" s="1">
        <v>0</v>
      </c>
      <c r="E1561" s="1">
        <v>0</v>
      </c>
      <c r="F1561" s="1">
        <v>0</v>
      </c>
      <c r="G1561" s="2">
        <f t="shared" si="34"/>
        <v>2128.9438599999999</v>
      </c>
      <c r="H1561" s="2">
        <f t="shared" si="35"/>
        <v>0.27000000000043656</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2210.0100000000002</v>
      </c>
      <c r="D1562" s="1">
        <v>0</v>
      </c>
      <c r="E1562" s="1">
        <v>0</v>
      </c>
      <c r="F1562" s="1">
        <v>0</v>
      </c>
      <c r="G1562" s="2">
        <f t="shared" si="34"/>
        <v>183.43083000000001</v>
      </c>
      <c r="H1562" s="2">
        <f t="shared" si="35"/>
        <v>1.0000000000218279E-2</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1253772.71</v>
      </c>
      <c r="D1565" s="1">
        <v>0</v>
      </c>
      <c r="E1565" s="1">
        <v>0</v>
      </c>
      <c r="F1565" s="1">
        <v>0</v>
      </c>
      <c r="G1565" s="2">
        <f t="shared" si="34"/>
        <v>107824.45305999999</v>
      </c>
      <c r="H1565" s="2">
        <f t="shared" si="35"/>
        <v>0.2900000000372529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1233772.71</v>
      </c>
      <c r="D1568" s="1">
        <v>0</v>
      </c>
      <c r="E1568" s="1">
        <v>0</v>
      </c>
      <c r="F1568" s="1">
        <v>0</v>
      </c>
      <c r="G1568" s="2">
        <f t="shared" si="34"/>
        <v>109805.77118999998</v>
      </c>
      <c r="H1568" s="2">
        <f t="shared" si="35"/>
        <v>0.2900000000372529</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20000</v>
      </c>
      <c r="D1569" s="1">
        <v>0</v>
      </c>
      <c r="E1569" s="1">
        <v>0</v>
      </c>
      <c r="F1569" s="1">
        <v>0</v>
      </c>
      <c r="G1569" s="2">
        <f t="shared" si="34"/>
        <v>1800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5074996.49</v>
      </c>
      <c r="D1576" s="1">
        <v>0</v>
      </c>
      <c r="E1576" s="1">
        <v>0</v>
      </c>
      <c r="F1576" s="1">
        <v>0</v>
      </c>
      <c r="G1576" s="2">
        <f t="shared" si="34"/>
        <v>492274.65953000006</v>
      </c>
      <c r="H1576" s="2">
        <f t="shared" si="35"/>
        <v>0.49000000022351742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22414</v>
      </c>
      <c r="D1577" s="1">
        <v>0</v>
      </c>
      <c r="E1577" s="1">
        <v>0</v>
      </c>
      <c r="F1577" s="1">
        <v>0</v>
      </c>
      <c r="G1577" s="2">
        <f t="shared" si="34"/>
        <v>2196.5720000000001</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633882.79</v>
      </c>
      <c r="D1578" s="1">
        <v>0</v>
      </c>
      <c r="E1578" s="1">
        <v>0</v>
      </c>
      <c r="F1578" s="1">
        <v>0</v>
      </c>
      <c r="G1578" s="2">
        <f t="shared" si="34"/>
        <v>62754.396210000006</v>
      </c>
      <c r="H1578" s="2">
        <f t="shared" si="35"/>
        <v>0.2099999999627471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4418699.7</v>
      </c>
      <c r="D1580" s="13">
        <v>0</v>
      </c>
      <c r="E1580" s="13">
        <v>0</v>
      </c>
      <c r="F1580" s="13">
        <v>0</v>
      </c>
      <c r="G1580" s="14">
        <f t="shared" si="34"/>
        <v>446288.66970000003</v>
      </c>
      <c r="H1580" s="14">
        <f t="shared" si="35"/>
        <v>0.29999999981373549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3298</v>
      </c>
      <c r="B1" s="385"/>
      <c r="C1" s="385"/>
    </row>
    <row r="2" spans="1:17" ht="33" customHeight="1" x14ac:dyDescent="0.2">
      <c r="A2" s="386" t="s">
        <v>3299</v>
      </c>
      <c r="B2" s="387"/>
      <c r="C2" s="378"/>
      <c r="D2" s="4"/>
      <c r="E2" s="4"/>
      <c r="F2" s="4"/>
      <c r="G2" s="4"/>
      <c r="H2" s="4"/>
      <c r="I2" s="4"/>
      <c r="J2" s="4"/>
      <c r="K2" s="4"/>
      <c r="L2" s="4"/>
      <c r="M2" s="4"/>
      <c r="N2" s="4"/>
      <c r="O2" s="4"/>
      <c r="P2" s="4"/>
      <c r="Q2" s="4"/>
    </row>
    <row r="3" spans="1:17" ht="18.75" customHeight="1" x14ac:dyDescent="0.2">
      <c r="A3" s="42" t="s">
        <v>3300</v>
      </c>
      <c r="B3" s="388" t="s">
        <v>3301</v>
      </c>
      <c r="C3" s="378"/>
      <c r="D3" s="4"/>
      <c r="E3" s="4"/>
      <c r="F3" s="4"/>
      <c r="G3" s="4"/>
      <c r="H3" s="4"/>
      <c r="I3" s="4"/>
      <c r="J3" s="4"/>
      <c r="K3" s="4"/>
      <c r="L3" s="4"/>
      <c r="M3" s="4"/>
      <c r="N3" s="4"/>
      <c r="O3" s="4"/>
      <c r="P3" s="4"/>
      <c r="Q3" s="4"/>
    </row>
    <row r="4" spans="1:17" ht="37.5" hidden="1" customHeight="1" x14ac:dyDescent="0.2">
      <c r="A4" s="43" t="s">
        <v>3302</v>
      </c>
      <c r="B4" s="382" t="s">
        <v>3303</v>
      </c>
      <c r="C4" s="378"/>
      <c r="D4" s="4"/>
      <c r="E4" s="4"/>
      <c r="F4" s="4"/>
      <c r="G4" s="4"/>
      <c r="H4" s="4"/>
      <c r="I4" s="4"/>
      <c r="J4" s="4"/>
      <c r="K4" s="4"/>
      <c r="L4" s="4"/>
      <c r="M4" s="4"/>
      <c r="N4" s="4"/>
      <c r="O4" s="4"/>
      <c r="P4" s="4"/>
      <c r="Q4" s="4"/>
    </row>
    <row r="5" spans="1:17" ht="48" hidden="1" customHeight="1" x14ac:dyDescent="0.2">
      <c r="A5" s="43" t="s">
        <v>3302</v>
      </c>
      <c r="B5" s="382" t="s">
        <v>3304</v>
      </c>
      <c r="C5" s="378"/>
      <c r="D5" s="4"/>
      <c r="E5" s="4"/>
      <c r="F5" s="4"/>
      <c r="G5" s="4"/>
      <c r="H5" s="4"/>
      <c r="I5" s="4"/>
      <c r="J5" s="4"/>
      <c r="K5" s="4"/>
      <c r="L5" s="4"/>
      <c r="M5" s="4"/>
      <c r="N5" s="4"/>
      <c r="O5" s="4"/>
      <c r="P5" s="4"/>
      <c r="Q5" s="4"/>
    </row>
    <row r="6" spans="1:17" ht="59.25" hidden="1" customHeight="1" x14ac:dyDescent="0.2">
      <c r="A6" s="43" t="s">
        <v>3302</v>
      </c>
      <c r="B6" s="382" t="s">
        <v>3305</v>
      </c>
      <c r="C6" s="378"/>
      <c r="D6" s="4"/>
      <c r="E6" s="4"/>
      <c r="F6" s="4"/>
      <c r="G6" s="4"/>
      <c r="H6" s="4"/>
      <c r="I6" s="4"/>
      <c r="J6" s="4"/>
      <c r="K6" s="4"/>
      <c r="L6" s="4"/>
      <c r="M6" s="4"/>
      <c r="N6" s="4"/>
      <c r="O6" s="4"/>
      <c r="P6" s="4"/>
      <c r="Q6" s="4"/>
    </row>
    <row r="7" spans="1:17" ht="48" hidden="1" customHeight="1" x14ac:dyDescent="0.2">
      <c r="A7" s="43" t="s">
        <v>3306</v>
      </c>
      <c r="B7" s="382" t="s">
        <v>3307</v>
      </c>
      <c r="C7" s="378"/>
      <c r="D7" s="4"/>
      <c r="E7" s="4"/>
      <c r="F7" s="4"/>
      <c r="G7" s="4"/>
      <c r="H7" s="4"/>
      <c r="I7" s="4"/>
      <c r="J7" s="4"/>
      <c r="K7" s="4"/>
      <c r="L7" s="4"/>
      <c r="M7" s="4"/>
      <c r="N7" s="4"/>
      <c r="O7" s="4"/>
      <c r="P7" s="4"/>
      <c r="Q7" s="4"/>
    </row>
    <row r="8" spans="1:17" ht="41.25" hidden="1" customHeight="1" x14ac:dyDescent="0.2">
      <c r="A8" s="43" t="s">
        <v>3308</v>
      </c>
      <c r="B8" s="382" t="s">
        <v>3309</v>
      </c>
      <c r="C8" s="378"/>
      <c r="D8" s="4"/>
      <c r="E8" s="4"/>
      <c r="F8" s="4"/>
      <c r="G8" s="4"/>
      <c r="H8" s="4"/>
      <c r="I8" s="4"/>
      <c r="J8" s="4"/>
      <c r="K8" s="4"/>
      <c r="L8" s="4"/>
      <c r="M8" s="4"/>
      <c r="N8" s="4"/>
      <c r="O8" s="4"/>
      <c r="P8" s="4"/>
      <c r="Q8" s="4"/>
    </row>
    <row r="9" spans="1:17" ht="59.25" hidden="1" customHeight="1" x14ac:dyDescent="0.2">
      <c r="A9" s="43" t="s">
        <v>3310</v>
      </c>
      <c r="B9" s="382" t="s">
        <v>3311</v>
      </c>
      <c r="C9" s="378"/>
      <c r="D9" s="4"/>
      <c r="E9" s="4"/>
      <c r="F9" s="4"/>
      <c r="G9" s="4"/>
      <c r="H9" s="4"/>
      <c r="I9" s="4"/>
      <c r="J9" s="4"/>
      <c r="K9" s="4"/>
      <c r="L9" s="4"/>
      <c r="M9" s="4"/>
      <c r="N9" s="4"/>
      <c r="O9" s="4"/>
      <c r="P9" s="4"/>
      <c r="Q9" s="4"/>
    </row>
    <row r="10" spans="1:17" ht="61.5" hidden="1" customHeight="1" x14ac:dyDescent="0.2">
      <c r="A10" s="43" t="s">
        <v>3310</v>
      </c>
      <c r="B10" s="382" t="s">
        <v>3312</v>
      </c>
      <c r="C10" s="378"/>
      <c r="D10" s="4"/>
      <c r="E10" s="4"/>
      <c r="F10" s="4"/>
      <c r="G10" s="4"/>
      <c r="H10" s="4"/>
      <c r="I10" s="4"/>
      <c r="J10" s="4"/>
      <c r="K10" s="4"/>
      <c r="L10" s="4"/>
      <c r="M10" s="4"/>
      <c r="N10" s="4"/>
      <c r="O10" s="4"/>
      <c r="P10" s="4"/>
      <c r="Q10" s="4"/>
    </row>
    <row r="11" spans="1:17" ht="43.5" hidden="1" customHeight="1" x14ac:dyDescent="0.2">
      <c r="A11" s="43" t="s">
        <v>3310</v>
      </c>
      <c r="B11" s="382" t="s">
        <v>3313</v>
      </c>
      <c r="C11" s="378"/>
      <c r="D11" s="4"/>
      <c r="E11" s="4"/>
      <c r="F11" s="4"/>
      <c r="G11" s="4"/>
      <c r="H11" s="4"/>
      <c r="I11" s="4"/>
      <c r="J11" s="4"/>
      <c r="K11" s="4"/>
      <c r="L11" s="4"/>
      <c r="M11" s="4"/>
      <c r="N11" s="4"/>
      <c r="O11" s="4"/>
      <c r="P11" s="4"/>
      <c r="Q11" s="4"/>
    </row>
    <row r="12" spans="1:17" ht="27.75" hidden="1" customHeight="1" x14ac:dyDescent="0.2">
      <c r="A12" s="43" t="s">
        <v>3314</v>
      </c>
      <c r="B12" s="382" t="s">
        <v>3315</v>
      </c>
      <c r="C12" s="378"/>
      <c r="D12" s="4"/>
      <c r="E12" s="4"/>
      <c r="F12" s="4"/>
      <c r="G12" s="4"/>
      <c r="H12" s="4"/>
      <c r="I12" s="4"/>
      <c r="J12" s="4"/>
      <c r="K12" s="4"/>
      <c r="L12" s="4"/>
      <c r="M12" s="4"/>
      <c r="N12" s="4"/>
      <c r="O12" s="4"/>
      <c r="P12" s="4"/>
      <c r="Q12" s="4"/>
    </row>
    <row r="13" spans="1:17" ht="27.75" hidden="1" customHeight="1" x14ac:dyDescent="0.2">
      <c r="A13" s="43" t="s">
        <v>3316</v>
      </c>
      <c r="B13" s="382" t="s">
        <v>3317</v>
      </c>
      <c r="C13" s="378"/>
      <c r="D13" s="4"/>
      <c r="E13" s="4"/>
      <c r="F13" s="4"/>
      <c r="G13" s="4"/>
      <c r="H13" s="4"/>
      <c r="I13" s="4"/>
      <c r="J13" s="4"/>
      <c r="K13" s="4"/>
      <c r="L13" s="4"/>
      <c r="M13" s="4"/>
      <c r="N13" s="4"/>
      <c r="O13" s="4"/>
      <c r="P13" s="4"/>
      <c r="Q13" s="4"/>
    </row>
    <row r="14" spans="1:17" ht="45.75" hidden="1" customHeight="1" x14ac:dyDescent="0.2">
      <c r="A14" s="43" t="s">
        <v>3318</v>
      </c>
      <c r="B14" s="382" t="s">
        <v>3319</v>
      </c>
      <c r="C14" s="378"/>
      <c r="D14" s="4"/>
      <c r="E14" s="4"/>
      <c r="F14" s="4"/>
      <c r="G14" s="4"/>
      <c r="H14" s="4"/>
      <c r="I14" s="4"/>
      <c r="J14" s="4"/>
      <c r="K14" s="4"/>
      <c r="L14" s="4"/>
      <c r="M14" s="4"/>
      <c r="N14" s="4"/>
      <c r="O14" s="4"/>
      <c r="P14" s="4"/>
      <c r="Q14" s="4"/>
    </row>
    <row r="15" spans="1:17" ht="45.75" hidden="1" customHeight="1" x14ac:dyDescent="0.2">
      <c r="A15" s="43" t="s">
        <v>3320</v>
      </c>
      <c r="B15" s="382" t="s">
        <v>3321</v>
      </c>
      <c r="C15" s="378"/>
      <c r="D15" s="4"/>
      <c r="E15" s="4"/>
      <c r="F15" s="4"/>
      <c r="G15" s="4"/>
      <c r="H15" s="4"/>
      <c r="I15" s="4"/>
      <c r="J15" s="4"/>
      <c r="K15" s="4"/>
      <c r="L15" s="4"/>
      <c r="M15" s="4"/>
      <c r="N15" s="4"/>
      <c r="O15" s="4"/>
      <c r="P15" s="4"/>
      <c r="Q15" s="4"/>
    </row>
    <row r="16" spans="1:17" ht="51" hidden="1" customHeight="1" x14ac:dyDescent="0.2">
      <c r="A16" s="43" t="s">
        <v>3322</v>
      </c>
      <c r="B16" s="382" t="s">
        <v>3323</v>
      </c>
      <c r="C16" s="378"/>
      <c r="D16" s="4"/>
      <c r="E16" s="4"/>
      <c r="F16" s="4"/>
      <c r="G16" s="4"/>
      <c r="H16" s="4"/>
      <c r="I16" s="4"/>
      <c r="J16" s="4"/>
      <c r="K16" s="4"/>
      <c r="L16" s="4"/>
      <c r="M16" s="4"/>
      <c r="N16" s="4"/>
      <c r="O16" s="4"/>
      <c r="P16" s="4"/>
      <c r="Q16" s="4"/>
    </row>
    <row r="17" spans="1:17" ht="27.75" hidden="1" customHeight="1" x14ac:dyDescent="0.2">
      <c r="A17" s="43" t="s">
        <v>3324</v>
      </c>
      <c r="B17" s="382" t="s">
        <v>3325</v>
      </c>
      <c r="C17" s="378"/>
      <c r="D17" s="4"/>
      <c r="E17" s="4"/>
      <c r="F17" s="4"/>
      <c r="G17" s="4"/>
      <c r="H17" s="4"/>
      <c r="I17" s="4"/>
      <c r="J17" s="4"/>
      <c r="K17" s="4"/>
      <c r="L17" s="4"/>
      <c r="M17" s="4"/>
      <c r="N17" s="4"/>
      <c r="O17" s="4"/>
      <c r="P17" s="4"/>
      <c r="Q17" s="4"/>
    </row>
    <row r="18" spans="1:17" ht="27.75" hidden="1" customHeight="1" x14ac:dyDescent="0.2">
      <c r="A18" s="43" t="s">
        <v>3326</v>
      </c>
      <c r="B18" s="382" t="s">
        <v>3327</v>
      </c>
      <c r="C18" s="378"/>
      <c r="D18" s="4"/>
      <c r="E18" s="4"/>
      <c r="F18" s="4"/>
      <c r="G18" s="4"/>
      <c r="H18" s="4"/>
      <c r="I18" s="4"/>
      <c r="J18" s="4"/>
      <c r="K18" s="4"/>
      <c r="L18" s="4"/>
      <c r="M18" s="4"/>
      <c r="N18" s="4"/>
      <c r="O18" s="4"/>
      <c r="P18" s="4"/>
      <c r="Q18" s="4"/>
    </row>
    <row r="19" spans="1:17" ht="45" hidden="1" customHeight="1" x14ac:dyDescent="0.2">
      <c r="A19" s="43" t="s">
        <v>3326</v>
      </c>
      <c r="B19" s="382" t="s">
        <v>3328</v>
      </c>
      <c r="C19" s="378"/>
      <c r="D19" s="4"/>
      <c r="E19" s="4"/>
      <c r="F19" s="4"/>
      <c r="G19" s="4"/>
      <c r="H19" s="4"/>
      <c r="I19" s="4"/>
      <c r="J19" s="4"/>
      <c r="K19" s="4"/>
      <c r="L19" s="4"/>
      <c r="M19" s="4"/>
      <c r="N19" s="4"/>
      <c r="O19" s="4"/>
      <c r="P19" s="4"/>
      <c r="Q19" s="4"/>
    </row>
    <row r="20" spans="1:17" ht="45" hidden="1" customHeight="1" x14ac:dyDescent="0.2">
      <c r="A20" s="43" t="s">
        <v>3329</v>
      </c>
      <c r="B20" s="382" t="s">
        <v>3330</v>
      </c>
      <c r="C20" s="378"/>
      <c r="D20" s="4"/>
      <c r="E20" s="4"/>
      <c r="F20" s="4"/>
      <c r="G20" s="4"/>
      <c r="H20" s="4"/>
      <c r="I20" s="4"/>
      <c r="J20" s="4"/>
      <c r="K20" s="4"/>
      <c r="L20" s="4"/>
      <c r="M20" s="4"/>
      <c r="N20" s="4"/>
      <c r="O20" s="4"/>
      <c r="P20" s="4"/>
      <c r="Q20" s="4"/>
    </row>
    <row r="21" spans="1:17" ht="30" hidden="1" customHeight="1" x14ac:dyDescent="0.2">
      <c r="A21" s="43" t="s">
        <v>3331</v>
      </c>
      <c r="B21" s="382" t="s">
        <v>3332</v>
      </c>
      <c r="C21" s="378"/>
      <c r="D21" s="4"/>
      <c r="E21" s="4"/>
      <c r="F21" s="4"/>
      <c r="G21" s="4"/>
      <c r="H21" s="4"/>
      <c r="I21" s="4"/>
      <c r="J21" s="4"/>
      <c r="K21" s="4"/>
      <c r="L21" s="4"/>
      <c r="M21" s="4"/>
      <c r="N21" s="4"/>
      <c r="O21" s="4"/>
      <c r="P21" s="4"/>
      <c r="Q21" s="4"/>
    </row>
    <row r="22" spans="1:17" ht="30" hidden="1" customHeight="1" x14ac:dyDescent="0.2">
      <c r="A22" s="43" t="s">
        <v>3333</v>
      </c>
      <c r="B22" s="382" t="s">
        <v>3334</v>
      </c>
      <c r="C22" s="378"/>
      <c r="D22" s="4"/>
      <c r="E22" s="4"/>
      <c r="F22" s="4"/>
      <c r="G22" s="4"/>
      <c r="H22" s="4"/>
      <c r="I22" s="4"/>
      <c r="J22" s="4"/>
      <c r="K22" s="4"/>
      <c r="L22" s="4"/>
      <c r="M22" s="4"/>
      <c r="N22" s="4"/>
      <c r="O22" s="4"/>
      <c r="P22" s="4"/>
      <c r="Q22" s="4"/>
    </row>
    <row r="23" spans="1:17" ht="30" hidden="1" customHeight="1" x14ac:dyDescent="0.2">
      <c r="A23" s="43" t="s">
        <v>3335</v>
      </c>
      <c r="B23" s="382" t="s">
        <v>3336</v>
      </c>
      <c r="C23" s="378"/>
      <c r="D23" s="4"/>
      <c r="E23" s="4"/>
      <c r="F23" s="4"/>
      <c r="G23" s="4"/>
      <c r="H23" s="4"/>
      <c r="I23" s="4"/>
      <c r="J23" s="4"/>
      <c r="K23" s="4"/>
      <c r="L23" s="4"/>
      <c r="M23" s="4"/>
      <c r="N23" s="4"/>
      <c r="O23" s="4"/>
      <c r="P23" s="4"/>
      <c r="Q23" s="4"/>
    </row>
    <row r="24" spans="1:17" ht="30" hidden="1" customHeight="1" x14ac:dyDescent="0.2">
      <c r="A24" s="43" t="s">
        <v>3337</v>
      </c>
      <c r="B24" s="382" t="s">
        <v>3338</v>
      </c>
      <c r="C24" s="378"/>
      <c r="D24" s="4"/>
      <c r="E24" s="4"/>
      <c r="F24" s="4"/>
      <c r="G24" s="4"/>
      <c r="H24" s="4"/>
      <c r="I24" s="4"/>
      <c r="J24" s="4"/>
      <c r="K24" s="4"/>
      <c r="L24" s="4"/>
      <c r="M24" s="4"/>
      <c r="N24" s="4"/>
      <c r="O24" s="4"/>
      <c r="P24" s="4"/>
      <c r="Q24" s="4"/>
    </row>
    <row r="25" spans="1:17" ht="30" hidden="1" customHeight="1" x14ac:dyDescent="0.2">
      <c r="A25" s="43" t="s">
        <v>3339</v>
      </c>
      <c r="B25" s="382" t="s">
        <v>3340</v>
      </c>
      <c r="C25" s="378"/>
      <c r="D25" s="4"/>
      <c r="E25" s="4"/>
      <c r="F25" s="4"/>
      <c r="G25" s="4"/>
      <c r="H25" s="4"/>
      <c r="I25" s="4"/>
      <c r="J25" s="4"/>
      <c r="K25" s="4"/>
      <c r="L25" s="4"/>
      <c r="M25" s="4"/>
      <c r="N25" s="4"/>
      <c r="O25" s="4"/>
      <c r="P25" s="4"/>
      <c r="Q25" s="4"/>
    </row>
    <row r="26" spans="1:17" ht="30" hidden="1" customHeight="1" x14ac:dyDescent="0.2">
      <c r="A26" s="43" t="s">
        <v>3341</v>
      </c>
      <c r="B26" s="382" t="s">
        <v>3342</v>
      </c>
      <c r="C26" s="378"/>
      <c r="D26" s="4"/>
      <c r="E26" s="4"/>
      <c r="F26" s="4"/>
      <c r="G26" s="4"/>
      <c r="H26" s="4"/>
      <c r="I26" s="4"/>
      <c r="J26" s="4"/>
      <c r="K26" s="4"/>
      <c r="L26" s="4"/>
      <c r="M26" s="4"/>
      <c r="N26" s="4"/>
      <c r="O26" s="4"/>
      <c r="P26" s="4"/>
      <c r="Q26" s="4"/>
    </row>
    <row r="27" spans="1:17" ht="70.5" hidden="1" customHeight="1" x14ac:dyDescent="0.2">
      <c r="A27" s="43" t="s">
        <v>3343</v>
      </c>
      <c r="B27" s="382" t="s">
        <v>3344</v>
      </c>
      <c r="C27" s="378"/>
      <c r="D27" s="4"/>
      <c r="E27" s="4"/>
      <c r="F27" s="4"/>
      <c r="G27" s="4"/>
      <c r="H27" s="4"/>
      <c r="I27" s="4"/>
      <c r="J27" s="4"/>
      <c r="K27" s="4"/>
      <c r="L27" s="4"/>
      <c r="M27" s="4"/>
      <c r="N27" s="4"/>
      <c r="O27" s="4"/>
      <c r="P27" s="4"/>
      <c r="Q27" s="4"/>
    </row>
    <row r="28" spans="1:17" ht="48" hidden="1" customHeight="1" x14ac:dyDescent="0.2">
      <c r="A28" s="43" t="s">
        <v>3345</v>
      </c>
      <c r="B28" s="382" t="s">
        <v>3346</v>
      </c>
      <c r="C28" s="378"/>
      <c r="D28" s="4"/>
      <c r="E28" s="4"/>
      <c r="F28" s="4"/>
      <c r="G28" s="4"/>
      <c r="H28" s="4"/>
      <c r="I28" s="4"/>
      <c r="J28" s="4"/>
      <c r="K28" s="4"/>
      <c r="L28" s="4"/>
      <c r="M28" s="4"/>
      <c r="N28" s="4"/>
      <c r="O28" s="4"/>
      <c r="P28" s="4"/>
      <c r="Q28" s="4"/>
    </row>
    <row r="29" spans="1:17" ht="100.5" hidden="1" customHeight="1" x14ac:dyDescent="0.2">
      <c r="A29" s="43" t="s">
        <v>3347</v>
      </c>
      <c r="B29" s="382" t="s">
        <v>3348</v>
      </c>
      <c r="C29" s="378"/>
      <c r="D29" s="4"/>
      <c r="E29" s="4"/>
      <c r="F29" s="4"/>
      <c r="G29" s="4"/>
      <c r="H29" s="4"/>
      <c r="I29" s="4"/>
      <c r="J29" s="4"/>
      <c r="K29" s="4"/>
      <c r="L29" s="4"/>
      <c r="M29" s="4"/>
      <c r="N29" s="4"/>
      <c r="O29" s="4"/>
      <c r="P29" s="4"/>
      <c r="Q29" s="4"/>
    </row>
    <row r="30" spans="1:17" ht="45" hidden="1" customHeight="1" x14ac:dyDescent="0.2">
      <c r="A30" s="43" t="s">
        <v>3349</v>
      </c>
      <c r="B30" s="382" t="s">
        <v>3350</v>
      </c>
      <c r="C30" s="378"/>
      <c r="D30" s="4"/>
      <c r="E30" s="4"/>
      <c r="F30" s="4"/>
      <c r="G30" s="4"/>
      <c r="H30" s="4"/>
      <c r="I30" s="4"/>
      <c r="J30" s="4"/>
      <c r="K30" s="4"/>
      <c r="L30" s="4"/>
      <c r="M30" s="4"/>
      <c r="N30" s="4"/>
      <c r="O30" s="4"/>
      <c r="P30" s="4"/>
      <c r="Q30" s="4"/>
    </row>
    <row r="31" spans="1:17" ht="45" hidden="1" customHeight="1" x14ac:dyDescent="0.2">
      <c r="A31" s="43" t="s">
        <v>3351</v>
      </c>
      <c r="B31" s="382" t="s">
        <v>3352</v>
      </c>
      <c r="C31" s="378"/>
      <c r="D31" s="4"/>
      <c r="E31" s="4"/>
      <c r="F31" s="4"/>
      <c r="G31" s="4"/>
      <c r="H31" s="4"/>
      <c r="I31" s="4"/>
      <c r="J31" s="4"/>
      <c r="K31" s="4"/>
      <c r="L31" s="4"/>
      <c r="M31" s="4"/>
      <c r="N31" s="4"/>
      <c r="O31" s="4"/>
      <c r="P31" s="4"/>
      <c r="Q31" s="4"/>
    </row>
    <row r="32" spans="1:17" ht="45" hidden="1" customHeight="1" x14ac:dyDescent="0.2">
      <c r="A32" s="43" t="s">
        <v>3353</v>
      </c>
      <c r="B32" s="382" t="s">
        <v>3354</v>
      </c>
      <c r="C32" s="378"/>
      <c r="D32" s="4"/>
      <c r="E32" s="4"/>
      <c r="F32" s="4"/>
      <c r="G32" s="4"/>
      <c r="H32" s="4"/>
      <c r="I32" s="4"/>
      <c r="J32" s="4"/>
      <c r="K32" s="4"/>
      <c r="L32" s="4"/>
      <c r="M32" s="4"/>
      <c r="N32" s="4"/>
      <c r="O32" s="4"/>
      <c r="P32" s="4"/>
      <c r="Q32" s="4"/>
    </row>
    <row r="33" spans="1:17" ht="72" hidden="1" customHeight="1" x14ac:dyDescent="0.2">
      <c r="A33" s="43" t="s">
        <v>3355</v>
      </c>
      <c r="B33" s="382" t="s">
        <v>3356</v>
      </c>
      <c r="C33" s="378"/>
      <c r="D33" s="4"/>
      <c r="E33" s="4"/>
      <c r="F33" s="4"/>
      <c r="G33" s="4"/>
      <c r="H33" s="4"/>
      <c r="I33" s="4"/>
      <c r="J33" s="4"/>
      <c r="K33" s="4"/>
      <c r="L33" s="4"/>
      <c r="M33" s="4"/>
      <c r="N33" s="4"/>
      <c r="O33" s="4"/>
      <c r="P33" s="4"/>
      <c r="Q33" s="4"/>
    </row>
    <row r="34" spans="1:17" ht="79.5" hidden="1" customHeight="1" x14ac:dyDescent="0.2">
      <c r="A34" s="43" t="s">
        <v>3357</v>
      </c>
      <c r="B34" s="382" t="s">
        <v>3358</v>
      </c>
      <c r="C34" s="378"/>
      <c r="D34" s="4"/>
      <c r="E34" s="4"/>
      <c r="F34" s="4"/>
      <c r="G34" s="4"/>
      <c r="H34" s="4"/>
      <c r="I34" s="4"/>
      <c r="J34" s="4"/>
      <c r="K34" s="4"/>
      <c r="L34" s="4"/>
      <c r="M34" s="4"/>
      <c r="N34" s="4"/>
      <c r="O34" s="4"/>
      <c r="P34" s="4"/>
      <c r="Q34" s="4"/>
    </row>
    <row r="35" spans="1:17" ht="70.5" hidden="1" customHeight="1" x14ac:dyDescent="0.2">
      <c r="A35" s="43" t="s">
        <v>3359</v>
      </c>
      <c r="B35" s="382" t="s">
        <v>3360</v>
      </c>
      <c r="C35" s="378"/>
      <c r="D35" s="4"/>
      <c r="E35" s="4"/>
      <c r="F35" s="4"/>
      <c r="G35" s="4"/>
      <c r="H35" s="4"/>
      <c r="I35" s="4"/>
      <c r="J35" s="4"/>
      <c r="K35" s="4"/>
      <c r="L35" s="4"/>
      <c r="M35" s="4"/>
      <c r="N35" s="4"/>
      <c r="O35" s="4"/>
      <c r="P35" s="4"/>
      <c r="Q35" s="4"/>
    </row>
    <row r="36" spans="1:17" ht="45.75" hidden="1" customHeight="1" x14ac:dyDescent="0.2">
      <c r="A36" s="43" t="s">
        <v>3361</v>
      </c>
      <c r="B36" s="382" t="s">
        <v>3362</v>
      </c>
      <c r="C36" s="378"/>
      <c r="D36" s="4"/>
      <c r="E36" s="4"/>
      <c r="F36" s="4"/>
      <c r="G36" s="4"/>
      <c r="H36" s="4"/>
      <c r="I36" s="4"/>
      <c r="J36" s="4"/>
      <c r="K36" s="4"/>
      <c r="L36" s="4"/>
      <c r="M36" s="4"/>
      <c r="N36" s="4"/>
      <c r="O36" s="4"/>
      <c r="P36" s="4"/>
      <c r="Q36" s="4"/>
    </row>
    <row r="37" spans="1:17" ht="54.75" hidden="1" customHeight="1" x14ac:dyDescent="0.2">
      <c r="A37" s="43" t="s">
        <v>3363</v>
      </c>
      <c r="B37" s="382" t="s">
        <v>3364</v>
      </c>
      <c r="C37" s="378"/>
      <c r="D37" s="4"/>
      <c r="E37" s="4"/>
      <c r="F37" s="4"/>
      <c r="G37" s="4"/>
      <c r="H37" s="4"/>
      <c r="I37" s="4"/>
      <c r="J37" s="4"/>
      <c r="K37" s="4"/>
      <c r="L37" s="4"/>
      <c r="M37" s="4"/>
      <c r="N37" s="4"/>
      <c r="O37" s="4"/>
      <c r="P37" s="4"/>
      <c r="Q37" s="4"/>
    </row>
    <row r="38" spans="1:17" ht="37.5" hidden="1" customHeight="1" x14ac:dyDescent="0.2">
      <c r="A38" s="43" t="s">
        <v>3365</v>
      </c>
      <c r="B38" s="382" t="s">
        <v>3366</v>
      </c>
      <c r="C38" s="378"/>
      <c r="D38" s="4"/>
      <c r="E38" s="4"/>
      <c r="F38" s="4"/>
      <c r="G38" s="4"/>
      <c r="H38" s="4"/>
      <c r="I38" s="4"/>
      <c r="J38" s="4"/>
      <c r="K38" s="4"/>
      <c r="L38" s="4"/>
      <c r="M38" s="4"/>
      <c r="N38" s="4"/>
      <c r="O38" s="4"/>
      <c r="P38" s="4"/>
      <c r="Q38" s="4"/>
    </row>
    <row r="39" spans="1:17" ht="61.5" hidden="1" customHeight="1" x14ac:dyDescent="0.2">
      <c r="A39" s="43" t="s">
        <v>3367</v>
      </c>
      <c r="B39" s="382" t="s">
        <v>3368</v>
      </c>
      <c r="C39" s="378"/>
      <c r="D39" s="4"/>
      <c r="E39" s="4"/>
      <c r="F39" s="4"/>
      <c r="G39" s="4"/>
      <c r="H39" s="4"/>
      <c r="I39" s="4"/>
      <c r="J39" s="4"/>
      <c r="K39" s="4"/>
      <c r="L39" s="4"/>
      <c r="M39" s="4"/>
      <c r="N39" s="4"/>
      <c r="O39" s="4"/>
      <c r="P39" s="4"/>
      <c r="Q39" s="4"/>
    </row>
    <row r="40" spans="1:17" ht="53.25" hidden="1" customHeight="1" x14ac:dyDescent="0.2">
      <c r="A40" s="43" t="s">
        <v>3369</v>
      </c>
      <c r="B40" s="382" t="s">
        <v>3370</v>
      </c>
      <c r="C40" s="378"/>
      <c r="D40" s="4"/>
      <c r="E40" s="4"/>
      <c r="F40" s="4"/>
      <c r="G40" s="4"/>
      <c r="H40" s="4"/>
      <c r="I40" s="4"/>
      <c r="J40" s="4"/>
      <c r="K40" s="4"/>
      <c r="L40" s="4"/>
      <c r="M40" s="4"/>
      <c r="N40" s="4"/>
      <c r="O40" s="4"/>
      <c r="P40" s="4"/>
      <c r="Q40" s="4"/>
    </row>
    <row r="41" spans="1:17" ht="73.5" hidden="1" customHeight="1" x14ac:dyDescent="0.2">
      <c r="A41" s="43" t="s">
        <v>3371</v>
      </c>
      <c r="B41" s="382" t="s">
        <v>3372</v>
      </c>
      <c r="C41" s="378"/>
      <c r="D41" s="4"/>
      <c r="E41" s="4"/>
      <c r="F41" s="4"/>
      <c r="G41" s="4"/>
      <c r="H41" s="4"/>
      <c r="I41" s="4"/>
      <c r="J41" s="4"/>
      <c r="K41" s="4"/>
      <c r="L41" s="4"/>
      <c r="M41" s="4"/>
      <c r="N41" s="4"/>
      <c r="O41" s="4"/>
      <c r="P41" s="4"/>
      <c r="Q41" s="4"/>
    </row>
    <row r="42" spans="1:17" ht="57.75" hidden="1" customHeight="1" x14ac:dyDescent="0.2">
      <c r="A42" s="43" t="s">
        <v>3373</v>
      </c>
      <c r="B42" s="382" t="s">
        <v>3374</v>
      </c>
      <c r="C42" s="378"/>
      <c r="D42" s="4"/>
      <c r="E42" s="4"/>
      <c r="F42" s="4"/>
      <c r="G42" s="4"/>
      <c r="H42" s="4"/>
      <c r="I42" s="4"/>
      <c r="J42" s="4"/>
      <c r="K42" s="4"/>
      <c r="L42" s="4"/>
      <c r="M42" s="4"/>
      <c r="N42" s="4"/>
      <c r="O42" s="4"/>
      <c r="P42" s="4"/>
      <c r="Q42" s="4"/>
    </row>
    <row r="43" spans="1:17" ht="84" hidden="1" customHeight="1" x14ac:dyDescent="0.2">
      <c r="A43" s="43" t="s">
        <v>3375</v>
      </c>
      <c r="B43" s="382" t="s">
        <v>3376</v>
      </c>
      <c r="C43" s="378"/>
      <c r="D43" s="4"/>
      <c r="E43" s="4"/>
      <c r="F43" s="4"/>
      <c r="G43" s="4"/>
      <c r="H43" s="4"/>
      <c r="I43" s="4"/>
      <c r="J43" s="4"/>
      <c r="K43" s="4"/>
      <c r="L43" s="4"/>
      <c r="M43" s="4"/>
      <c r="N43" s="4"/>
      <c r="O43" s="4"/>
      <c r="P43" s="4"/>
      <c r="Q43" s="4"/>
    </row>
    <row r="44" spans="1:17" ht="48" hidden="1" customHeight="1" x14ac:dyDescent="0.2">
      <c r="A44" s="43" t="s">
        <v>3377</v>
      </c>
      <c r="B44" s="382" t="s">
        <v>3378</v>
      </c>
      <c r="C44" s="378"/>
      <c r="D44" s="4"/>
      <c r="E44" s="4"/>
      <c r="F44" s="4"/>
      <c r="G44" s="4"/>
      <c r="H44" s="4"/>
      <c r="I44" s="4"/>
      <c r="J44" s="4"/>
      <c r="K44" s="4"/>
      <c r="L44" s="4"/>
      <c r="M44" s="4"/>
      <c r="N44" s="4"/>
      <c r="O44" s="4"/>
      <c r="P44" s="4"/>
      <c r="Q44" s="4"/>
    </row>
    <row r="45" spans="1:17" ht="57" hidden="1" customHeight="1" x14ac:dyDescent="0.2">
      <c r="A45" s="43" t="s">
        <v>3379</v>
      </c>
      <c r="B45" s="382" t="s">
        <v>3380</v>
      </c>
      <c r="C45" s="378"/>
      <c r="D45" s="4"/>
      <c r="E45" s="4"/>
      <c r="F45" s="4"/>
      <c r="G45" s="4"/>
      <c r="H45" s="4"/>
      <c r="I45" s="4"/>
      <c r="J45" s="4"/>
      <c r="K45" s="4"/>
      <c r="L45" s="4"/>
      <c r="M45" s="4"/>
      <c r="N45" s="4"/>
      <c r="O45" s="4"/>
      <c r="P45" s="4"/>
      <c r="Q45" s="4"/>
    </row>
    <row r="46" spans="1:17" ht="73.5" hidden="1" customHeight="1" x14ac:dyDescent="0.2">
      <c r="A46" s="43" t="s">
        <v>3381</v>
      </c>
      <c r="B46" s="383" t="s">
        <v>3382</v>
      </c>
      <c r="C46" s="378"/>
      <c r="D46" s="41"/>
      <c r="E46" s="4"/>
      <c r="F46" s="4"/>
      <c r="G46" s="4"/>
      <c r="H46" s="4"/>
      <c r="I46" s="4"/>
      <c r="J46" s="4"/>
      <c r="K46" s="4"/>
      <c r="L46" s="4"/>
      <c r="M46" s="4"/>
      <c r="N46" s="4"/>
      <c r="O46" s="4"/>
      <c r="P46" s="4"/>
      <c r="Q46" s="4"/>
    </row>
    <row r="47" spans="1:17" ht="66" hidden="1" customHeight="1" x14ac:dyDescent="0.2">
      <c r="A47" s="48" t="s">
        <v>3383</v>
      </c>
      <c r="B47" s="384" t="s">
        <v>3384</v>
      </c>
      <c r="C47" s="384"/>
      <c r="D47" s="4"/>
      <c r="E47" s="4"/>
      <c r="F47" s="4"/>
      <c r="G47" s="4"/>
      <c r="H47" s="4"/>
      <c r="I47" s="4"/>
      <c r="J47" s="4"/>
      <c r="K47" s="4"/>
      <c r="L47" s="4"/>
      <c r="M47" s="4"/>
      <c r="N47" s="4"/>
      <c r="O47" s="4"/>
      <c r="P47" s="4"/>
      <c r="Q47" s="4"/>
    </row>
    <row r="48" spans="1:17" ht="123.75" customHeight="1" x14ac:dyDescent="0.2">
      <c r="A48" s="269" t="s">
        <v>3385</v>
      </c>
      <c r="B48" s="381" t="s">
        <v>3386</v>
      </c>
      <c r="C48" s="380"/>
      <c r="D48" s="4"/>
      <c r="E48" s="4"/>
      <c r="F48" s="4"/>
      <c r="G48" s="4"/>
      <c r="H48" s="4"/>
      <c r="I48" s="4"/>
      <c r="J48" s="4"/>
      <c r="K48" s="4"/>
      <c r="L48" s="4"/>
      <c r="M48" s="4"/>
      <c r="N48" s="4"/>
      <c r="O48" s="4"/>
      <c r="P48" s="4"/>
      <c r="Q48" s="4"/>
    </row>
    <row r="49" spans="1:17" ht="34.5" customHeight="1" x14ac:dyDescent="0.2">
      <c r="A49" s="269" t="s">
        <v>3387</v>
      </c>
      <c r="B49" s="379" t="s">
        <v>3388</v>
      </c>
      <c r="C49" s="380"/>
      <c r="D49" s="4"/>
      <c r="E49" s="4"/>
      <c r="F49" s="4"/>
      <c r="G49" s="4"/>
      <c r="H49" s="4"/>
      <c r="I49" s="4"/>
      <c r="J49" s="4"/>
      <c r="K49" s="4"/>
      <c r="L49" s="4"/>
      <c r="M49" s="4"/>
      <c r="N49" s="4"/>
      <c r="O49" s="4"/>
      <c r="P49" s="4"/>
      <c r="Q49" s="4"/>
    </row>
    <row r="50" spans="1:17" ht="34.5" customHeight="1" x14ac:dyDescent="0.2">
      <c r="A50" s="269" t="s">
        <v>3389</v>
      </c>
      <c r="B50" s="379" t="s">
        <v>3390</v>
      </c>
      <c r="C50" s="380"/>
      <c r="D50" s="4"/>
      <c r="E50" s="4"/>
      <c r="F50" s="4"/>
      <c r="G50" s="4"/>
      <c r="H50" s="4"/>
      <c r="I50" s="4"/>
      <c r="J50" s="4"/>
      <c r="K50" s="4"/>
      <c r="L50" s="4"/>
      <c r="M50" s="4"/>
      <c r="N50" s="4"/>
      <c r="O50" s="4"/>
      <c r="P50" s="4"/>
      <c r="Q50" s="4"/>
    </row>
    <row r="51" spans="1:17" ht="31.5" customHeight="1" x14ac:dyDescent="0.2">
      <c r="A51" s="311" t="s">
        <v>3391</v>
      </c>
      <c r="B51" s="377" t="s">
        <v>3392</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38036</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v>23</v>
      </c>
      <c r="E10" s="342"/>
      <c r="F10" s="333" t="s">
        <v>35</v>
      </c>
      <c r="G10" s="334"/>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36</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68"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39</v>
      </c>
      <c r="B15" s="327" t="s">
        <v>40</v>
      </c>
      <c r="C15" s="328"/>
      <c r="D15" s="328"/>
      <c r="E15" s="328"/>
      <c r="F15" s="329"/>
      <c r="G15" s="262" t="s">
        <v>41</v>
      </c>
      <c r="H15" s="262" t="s">
        <v>42</v>
      </c>
      <c r="I15" s="263" t="s">
        <v>43</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42207357</v>
      </c>
      <c r="I16" s="172">
        <f>'PR-RAS'!E6</f>
        <v>31614777.799999997</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26934851</v>
      </c>
      <c r="I17" s="172">
        <f>'PR-RAS'!E151</f>
        <v>23870000.359999999</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329070</v>
      </c>
      <c r="I19" s="173">
        <f>'PR-RAS'!E646</f>
        <v>251834.11000000779</v>
      </c>
      <c r="J19" s="4"/>
      <c r="K19" s="4"/>
      <c r="L19" s="4"/>
      <c r="M19" s="4"/>
      <c r="N19" s="4"/>
      <c r="O19" s="4"/>
      <c r="P19" s="4"/>
      <c r="Q19" s="4"/>
      <c r="R19" s="4"/>
      <c r="S19" s="4"/>
      <c r="T19" s="4"/>
      <c r="U19" s="4"/>
      <c r="V19" s="4"/>
      <c r="W19" s="4"/>
      <c r="X19" s="4"/>
    </row>
    <row r="20" spans="1:24" ht="12.75" customHeight="1" x14ac:dyDescent="0.2">
      <c r="A20" s="330" t="s">
        <v>32</v>
      </c>
      <c r="B20" s="326" t="str">
        <f>BILANCA!B7</f>
        <v>Nefinancijska imovina (šifre 01+02+03+04+05+06)</v>
      </c>
      <c r="C20" s="322"/>
      <c r="D20" s="322"/>
      <c r="E20" s="322"/>
      <c r="F20" s="323"/>
      <c r="G20" s="159" t="str">
        <f>BILANCA!C7</f>
        <v>B002</v>
      </c>
      <c r="H20" s="174">
        <f>BILANCA!D7</f>
        <v>85018325</v>
      </c>
      <c r="I20" s="175">
        <f>BILANCA!E7</f>
        <v>91185752.760000005</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23180144</v>
      </c>
      <c r="I21" s="177">
        <f>BILANCA!E68</f>
        <v>41433565.649999999</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8238596</v>
      </c>
      <c r="I22" s="177">
        <f>BILANCA!E176</f>
        <v>10635564.02</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99959873</v>
      </c>
      <c r="I23" s="179">
        <f>BILANCA!E237</f>
        <v>121983754.38999999</v>
      </c>
      <c r="J23" s="4"/>
      <c r="K23" s="4"/>
      <c r="L23" s="4"/>
      <c r="M23" s="4"/>
      <c r="N23" s="4"/>
      <c r="O23" s="4"/>
      <c r="P23" s="4"/>
      <c r="Q23" s="4"/>
      <c r="R23" s="4"/>
      <c r="S23" s="4"/>
      <c r="T23" s="4"/>
      <c r="U23" s="4"/>
      <c r="V23" s="4"/>
      <c r="W23" s="4"/>
      <c r="X23" s="4"/>
    </row>
    <row r="24" spans="1:24" ht="12.75" customHeight="1" x14ac:dyDescent="0.2">
      <c r="A24" s="330" t="s">
        <v>44</v>
      </c>
      <c r="B24" s="326" t="str">
        <f>'RAS-funkcijski'!B5</f>
        <v>Opće javne usluge (šifre 011+012+013+014 do 018)</v>
      </c>
      <c r="C24" s="322"/>
      <c r="D24" s="322"/>
      <c r="E24" s="322"/>
      <c r="F24" s="323"/>
      <c r="G24" s="159" t="str">
        <f>'RAS-funkcijski'!C5</f>
        <v>01</v>
      </c>
      <c r="H24" s="174">
        <f>'RAS-funkcijski'!D5</f>
        <v>13148182</v>
      </c>
      <c r="I24" s="175">
        <f>'RAS-funkcijski'!E5</f>
        <v>8134715.6999999993</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6940487</v>
      </c>
      <c r="I25" s="177">
        <f>'RAS-funkcijski'!E35</f>
        <v>14822733.189999999</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3294836</v>
      </c>
      <c r="I27" s="177">
        <f>'RAS-funkcijski'!E114</f>
        <v>3692526.4</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37748970</v>
      </c>
      <c r="I28" s="181">
        <f>'RAS-funkcijski'!E141</f>
        <v>33305875.509999998</v>
      </c>
      <c r="J28" s="4"/>
      <c r="K28" s="4"/>
      <c r="L28" s="4"/>
      <c r="M28" s="4"/>
      <c r="N28" s="4"/>
      <c r="O28" s="4"/>
      <c r="P28" s="4"/>
      <c r="Q28" s="4"/>
      <c r="R28" s="4"/>
      <c r="S28" s="4"/>
      <c r="T28" s="4"/>
      <c r="U28" s="4"/>
      <c r="V28" s="4"/>
      <c r="W28" s="4"/>
      <c r="X28" s="4"/>
    </row>
    <row r="29" spans="1:24" ht="12.75" customHeight="1" x14ac:dyDescent="0.2">
      <c r="A29" s="330" t="s">
        <v>35</v>
      </c>
      <c r="B29" s="321" t="str">
        <f>'P-VRIO'!B5</f>
        <v>Promjene u vrijednosti i obujmu imovine (šifre 91511+91512)</v>
      </c>
      <c r="C29" s="322"/>
      <c r="D29" s="322"/>
      <c r="E29" s="322"/>
      <c r="F29" s="323"/>
      <c r="G29" s="159" t="str">
        <f>'P-VRIO'!C5</f>
        <v>9151</v>
      </c>
      <c r="H29" s="174">
        <f>'P-VRIO'!D5</f>
        <v>4391182.43</v>
      </c>
      <c r="I29" s="175">
        <f>'P-VRIO'!E5</f>
        <v>4364993.8699999992</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158437.43</v>
      </c>
      <c r="I30" s="177">
        <f>'P-VRIO'!E22</f>
        <v>132622.43</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19589.96</v>
      </c>
      <c r="I31" s="177">
        <f>'P-VRIO'!E38</f>
        <v>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36</v>
      </c>
      <c r="B33" s="326" t="str">
        <f>OBVEZE!B5</f>
        <v>Stanje obveza 1. siječnja (=stanju obveza iz Izvještaja o obvezama na 31. prosinca prethodne godine)</v>
      </c>
      <c r="C33" s="322"/>
      <c r="D33" s="322"/>
      <c r="E33" s="322"/>
      <c r="F33" s="323"/>
      <c r="G33" s="159" t="str">
        <f>OBVEZE!C5</f>
        <v>V001</v>
      </c>
      <c r="H33" s="182" t="s">
        <v>45</v>
      </c>
      <c r="I33" s="183">
        <f>OBVEZE!D5</f>
        <v>7861027.9699999997</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45</v>
      </c>
      <c r="I34" s="177">
        <f>OBVEZE!D42</f>
        <v>10171666.019999996</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45</v>
      </c>
      <c r="I35" s="177">
        <f>OBVEZE!D43</f>
        <v>5096669.53</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45</v>
      </c>
      <c r="I36" s="181">
        <f>OBVEZE!D101</f>
        <v>5074996.49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46</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617" zoomScaleNormal="100" workbookViewId="0">
      <selection activeCell="D633" sqref="D63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47</v>
      </c>
      <c r="B2" s="353"/>
      <c r="C2" s="353"/>
      <c r="D2" s="353"/>
      <c r="E2" s="353"/>
      <c r="F2" s="353"/>
    </row>
    <row r="3" spans="1:25" s="224" customFormat="1" ht="48" x14ac:dyDescent="0.2">
      <c r="A3" s="308" t="s">
        <v>48</v>
      </c>
      <c r="B3" s="309" t="s">
        <v>40</v>
      </c>
      <c r="C3" s="283" t="s">
        <v>41</v>
      </c>
      <c r="D3" s="309" t="s">
        <v>49</v>
      </c>
      <c r="E3" s="309" t="s">
        <v>50</v>
      </c>
      <c r="F3" s="284"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53</v>
      </c>
      <c r="B5" s="355"/>
      <c r="C5" s="216"/>
      <c r="D5" s="74"/>
      <c r="E5" s="74"/>
      <c r="F5" s="61"/>
    </row>
    <row r="6" spans="1:25" ht="12.75" customHeight="1" x14ac:dyDescent="0.2">
      <c r="A6" s="55">
        <v>6</v>
      </c>
      <c r="B6" s="87" t="s">
        <v>54</v>
      </c>
      <c r="C6" s="52" t="s">
        <v>55</v>
      </c>
      <c r="D6" s="53">
        <f>D7+D44+D50+D82+D106+D124+D133+D139</f>
        <v>42207357</v>
      </c>
      <c r="E6" s="53">
        <f>E7+E44+E50+E82+E106+E124+E133+E139</f>
        <v>31614777.799999997</v>
      </c>
      <c r="F6" s="54">
        <f t="shared" ref="F6:F131" si="0">IF(D6&lt;&gt;0,IF(E6/D6&gt;=100,"&gt;&gt;100",E6/D6*100),"-")</f>
        <v>74.903476661663504</v>
      </c>
    </row>
    <row r="7" spans="1:25" ht="12.75" customHeight="1" x14ac:dyDescent="0.2">
      <c r="A7" s="55">
        <v>61</v>
      </c>
      <c r="B7" s="307" t="s">
        <v>56</v>
      </c>
      <c r="C7" s="52" t="s">
        <v>57</v>
      </c>
      <c r="D7" s="53">
        <f t="shared" ref="D7:E7" si="1">D8+D17+D23+D29+D37+D40</f>
        <v>5332056</v>
      </c>
      <c r="E7" s="53">
        <f t="shared" si="1"/>
        <v>5608086.290000001</v>
      </c>
      <c r="F7" s="54">
        <f t="shared" si="0"/>
        <v>105.17680778296403</v>
      </c>
    </row>
    <row r="8" spans="1:25" ht="12.75" customHeight="1" x14ac:dyDescent="0.2">
      <c r="A8" s="55">
        <v>611</v>
      </c>
      <c r="B8" s="87" t="s">
        <v>58</v>
      </c>
      <c r="C8" s="52" t="s">
        <v>59</v>
      </c>
      <c r="D8" s="53">
        <f t="shared" ref="D8:E8" si="2">SUM(D9:D14)-D15-D16</f>
        <v>4999347</v>
      </c>
      <c r="E8" s="53">
        <f t="shared" si="2"/>
        <v>4973756.8900000006</v>
      </c>
      <c r="F8" s="54">
        <f t="shared" si="0"/>
        <v>99.488130949902072</v>
      </c>
    </row>
    <row r="9" spans="1:25" ht="12.75" customHeight="1" x14ac:dyDescent="0.2">
      <c r="A9" s="55">
        <v>6111</v>
      </c>
      <c r="B9" s="87" t="s">
        <v>60</v>
      </c>
      <c r="C9" s="52" t="s">
        <v>61</v>
      </c>
      <c r="D9" s="244">
        <v>4462467</v>
      </c>
      <c r="E9" s="244">
        <v>4502647.9000000004</v>
      </c>
      <c r="F9" s="54">
        <f t="shared" si="0"/>
        <v>100.90041898349054</v>
      </c>
    </row>
    <row r="10" spans="1:25" ht="12.75" customHeight="1" x14ac:dyDescent="0.2">
      <c r="A10" s="55">
        <v>6112</v>
      </c>
      <c r="B10" s="87" t="s">
        <v>62</v>
      </c>
      <c r="C10" s="52" t="s">
        <v>63</v>
      </c>
      <c r="D10" s="244">
        <v>449558</v>
      </c>
      <c r="E10" s="244">
        <v>507911.33</v>
      </c>
      <c r="F10" s="54">
        <f t="shared" si="0"/>
        <v>112.98015606440104</v>
      </c>
    </row>
    <row r="11" spans="1:25" ht="12.75" customHeight="1" x14ac:dyDescent="0.2">
      <c r="A11" s="55">
        <v>6113</v>
      </c>
      <c r="B11" s="87" t="s">
        <v>64</v>
      </c>
      <c r="C11" s="52" t="s">
        <v>65</v>
      </c>
      <c r="D11" s="244">
        <v>364523</v>
      </c>
      <c r="E11" s="244">
        <v>341842.22</v>
      </c>
      <c r="F11" s="54">
        <f t="shared" si="0"/>
        <v>93.777956397813028</v>
      </c>
    </row>
    <row r="12" spans="1:25" ht="12.75" customHeight="1" x14ac:dyDescent="0.2">
      <c r="A12" s="55">
        <v>6114</v>
      </c>
      <c r="B12" s="87" t="s">
        <v>66</v>
      </c>
      <c r="C12" s="52" t="s">
        <v>67</v>
      </c>
      <c r="D12" s="244">
        <v>326348</v>
      </c>
      <c r="E12" s="244">
        <v>231569.99</v>
      </c>
      <c r="F12" s="54">
        <f t="shared" si="0"/>
        <v>70.957992694914623</v>
      </c>
    </row>
    <row r="13" spans="1:25" ht="12.75" customHeight="1" x14ac:dyDescent="0.2">
      <c r="A13" s="55">
        <v>6115</v>
      </c>
      <c r="B13" s="87" t="s">
        <v>68</v>
      </c>
      <c r="C13" s="52" t="s">
        <v>69</v>
      </c>
      <c r="D13" s="244"/>
      <c r="E13" s="244"/>
      <c r="F13" s="54" t="str">
        <f t="shared" si="0"/>
        <v>-</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v>603549</v>
      </c>
      <c r="E15" s="244">
        <v>610214.55000000005</v>
      </c>
      <c r="F15" s="54">
        <f t="shared" si="0"/>
        <v>101.10439251825454</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290107</v>
      </c>
      <c r="E23" s="53">
        <f t="shared" si="4"/>
        <v>549943.41999999993</v>
      </c>
      <c r="F23" s="54">
        <f t="shared" si="0"/>
        <v>189.56571885545674</v>
      </c>
    </row>
    <row r="24" spans="1:6" ht="12.75" customHeight="1" x14ac:dyDescent="0.2">
      <c r="A24" s="55">
        <v>6131</v>
      </c>
      <c r="B24" s="87" t="s">
        <v>90</v>
      </c>
      <c r="C24" s="52" t="s">
        <v>91</v>
      </c>
      <c r="D24" s="244">
        <v>672</v>
      </c>
      <c r="E24" s="244">
        <v>18.57</v>
      </c>
      <c r="F24" s="54">
        <f t="shared" si="0"/>
        <v>2.7633928571428572</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v>289435</v>
      </c>
      <c r="E27" s="244">
        <v>549924.85</v>
      </c>
      <c r="F27" s="54">
        <f t="shared" si="0"/>
        <v>189.99942992381708</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42602</v>
      </c>
      <c r="E29" s="53">
        <f t="shared" si="5"/>
        <v>84385.98</v>
      </c>
      <c r="F29" s="54">
        <f t="shared" si="0"/>
        <v>198.07985540584949</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v>39437</v>
      </c>
      <c r="E31" s="244">
        <v>83058.78</v>
      </c>
      <c r="F31" s="54">
        <f t="shared" si="0"/>
        <v>210.61130410528187</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v>3165</v>
      </c>
      <c r="E33" s="244">
        <v>1327.2</v>
      </c>
      <c r="F33" s="54">
        <f t="shared" si="0"/>
        <v>41.933649289099527</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27070396</v>
      </c>
      <c r="E50" s="53">
        <f>E51+E54+E59+E62+E65+E68+E71+E74+E77</f>
        <v>12101437.24</v>
      </c>
      <c r="F50" s="54">
        <f t="shared" si="0"/>
        <v>44.703584092378996</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0</v>
      </c>
      <c r="E54" s="53">
        <f t="shared" si="11"/>
        <v>0</v>
      </c>
      <c r="F54" s="54" t="str">
        <f t="shared" si="0"/>
        <v>-</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c r="E58" s="244"/>
      <c r="F58" s="54" t="str">
        <f t="shared" si="0"/>
        <v>-</v>
      </c>
    </row>
    <row r="59" spans="1:6" ht="24" x14ac:dyDescent="0.2">
      <c r="A59" s="55">
        <v>633</v>
      </c>
      <c r="B59" s="88" t="s">
        <v>160</v>
      </c>
      <c r="C59" s="52" t="s">
        <v>161</v>
      </c>
      <c r="D59" s="53">
        <f t="shared" ref="D59:E59" si="12">SUM(D60:D61)</f>
        <v>13641235</v>
      </c>
      <c r="E59" s="53">
        <f t="shared" si="12"/>
        <v>11810704.99</v>
      </c>
      <c r="F59" s="54">
        <f t="shared" si="0"/>
        <v>86.580907007320079</v>
      </c>
    </row>
    <row r="60" spans="1:6" ht="24" x14ac:dyDescent="0.2">
      <c r="A60" s="55">
        <v>6331</v>
      </c>
      <c r="B60" s="88" t="s">
        <v>162</v>
      </c>
      <c r="C60" s="52" t="s">
        <v>163</v>
      </c>
      <c r="D60" s="244">
        <v>11081810</v>
      </c>
      <c r="E60" s="244">
        <v>11458265.99</v>
      </c>
      <c r="F60" s="54">
        <f t="shared" si="0"/>
        <v>103.39706230299923</v>
      </c>
    </row>
    <row r="61" spans="1:6" ht="24" x14ac:dyDescent="0.2">
      <c r="A61" s="55">
        <v>6332</v>
      </c>
      <c r="B61" s="88" t="s">
        <v>164</v>
      </c>
      <c r="C61" s="52" t="s">
        <v>165</v>
      </c>
      <c r="D61" s="244">
        <v>2559425</v>
      </c>
      <c r="E61" s="244">
        <v>352439</v>
      </c>
      <c r="F61" s="54">
        <f t="shared" si="0"/>
        <v>13.770241362806098</v>
      </c>
    </row>
    <row r="62" spans="1:6" ht="12.75" customHeight="1" x14ac:dyDescent="0.2">
      <c r="A62" s="55">
        <v>634</v>
      </c>
      <c r="B62" s="87" t="s">
        <v>166</v>
      </c>
      <c r="C62" s="52" t="s">
        <v>167</v>
      </c>
      <c r="D62" s="53">
        <f t="shared" ref="D62:E62" si="13">SUM(D63:D64)</f>
        <v>0</v>
      </c>
      <c r="E62" s="53">
        <f t="shared" si="13"/>
        <v>242352.25</v>
      </c>
      <c r="F62" s="54" t="str">
        <f t="shared" si="0"/>
        <v>-</v>
      </c>
    </row>
    <row r="63" spans="1:6" ht="12.75" customHeight="1" x14ac:dyDescent="0.2">
      <c r="A63" s="55">
        <v>6341</v>
      </c>
      <c r="B63" s="87" t="s">
        <v>168</v>
      </c>
      <c r="C63" s="52" t="s">
        <v>169</v>
      </c>
      <c r="D63" s="244"/>
      <c r="E63" s="244"/>
      <c r="F63" s="54" t="str">
        <f t="shared" si="0"/>
        <v>-</v>
      </c>
    </row>
    <row r="64" spans="1:6" ht="12.75" customHeight="1" x14ac:dyDescent="0.2">
      <c r="A64" s="55">
        <v>6342</v>
      </c>
      <c r="B64" s="87" t="s">
        <v>170</v>
      </c>
      <c r="C64" s="52" t="s">
        <v>171</v>
      </c>
      <c r="D64" s="244"/>
      <c r="E64" s="244">
        <v>242352.25</v>
      </c>
      <c r="F64" s="54" t="str">
        <f t="shared" si="0"/>
        <v>-</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0</v>
      </c>
      <c r="E68" s="53">
        <f t="shared" si="15"/>
        <v>48380</v>
      </c>
      <c r="F68" s="54" t="str">
        <f t="shared" si="0"/>
        <v>-</v>
      </c>
    </row>
    <row r="69" spans="1:6" ht="12.75" customHeight="1" x14ac:dyDescent="0.2">
      <c r="A69" s="55" t="s">
        <v>180</v>
      </c>
      <c r="B69" s="87" t="s">
        <v>181</v>
      </c>
      <c r="C69" s="52" t="s">
        <v>180</v>
      </c>
      <c r="D69" s="244"/>
      <c r="E69" s="244">
        <v>7380</v>
      </c>
      <c r="F69" s="54" t="str">
        <f t="shared" si="0"/>
        <v>-</v>
      </c>
    </row>
    <row r="70" spans="1:6" ht="24" x14ac:dyDescent="0.2">
      <c r="A70" s="55" t="s">
        <v>182</v>
      </c>
      <c r="B70" s="87" t="s">
        <v>183</v>
      </c>
      <c r="C70" s="52" t="s">
        <v>182</v>
      </c>
      <c r="D70" s="244"/>
      <c r="E70" s="244">
        <f>41000</f>
        <v>41000</v>
      </c>
      <c r="F70" s="54" t="str">
        <f t="shared" si="0"/>
        <v>-</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13429161</v>
      </c>
      <c r="E74" s="53">
        <f t="shared" si="17"/>
        <v>0</v>
      </c>
      <c r="F74" s="54">
        <f t="shared" si="0"/>
        <v>0</v>
      </c>
    </row>
    <row r="75" spans="1:6" ht="12.75" customHeight="1" x14ac:dyDescent="0.2">
      <c r="A75" s="55" t="s">
        <v>192</v>
      </c>
      <c r="B75" s="87" t="s">
        <v>193</v>
      </c>
      <c r="C75" s="52" t="s">
        <v>192</v>
      </c>
      <c r="D75" s="244"/>
      <c r="E75" s="244"/>
      <c r="F75" s="54" t="str">
        <f t="shared" si="0"/>
        <v>-</v>
      </c>
    </row>
    <row r="76" spans="1:6" ht="12.75" customHeight="1" x14ac:dyDescent="0.2">
      <c r="A76" s="55" t="s">
        <v>194</v>
      </c>
      <c r="B76" s="87" t="s">
        <v>195</v>
      </c>
      <c r="C76" s="52" t="s">
        <v>194</v>
      </c>
      <c r="D76" s="244">
        <v>13429161</v>
      </c>
      <c r="E76" s="244"/>
      <c r="F76" s="54">
        <f t="shared" si="0"/>
        <v>0</v>
      </c>
    </row>
    <row r="77" spans="1:6" ht="24" x14ac:dyDescent="0.2">
      <c r="A77" s="55" t="s">
        <v>196</v>
      </c>
      <c r="B77" s="87" t="s">
        <v>197</v>
      </c>
      <c r="C77" s="52" t="s">
        <v>196</v>
      </c>
      <c r="D77" s="53">
        <f t="shared" ref="D77:E77" si="18">SUM(D78:D81)</f>
        <v>0</v>
      </c>
      <c r="E77" s="53">
        <f t="shared" si="18"/>
        <v>0</v>
      </c>
      <c r="F77" s="54" t="str">
        <f t="shared" si="0"/>
        <v>-</v>
      </c>
    </row>
    <row r="78" spans="1:6" ht="12.75" customHeight="1" x14ac:dyDescent="0.2">
      <c r="A78" s="55">
        <v>6391</v>
      </c>
      <c r="B78" s="87" t="s">
        <v>198</v>
      </c>
      <c r="C78" s="52" t="s">
        <v>199</v>
      </c>
      <c r="D78" s="244"/>
      <c r="E78" s="244"/>
      <c r="F78" s="54" t="str">
        <f t="shared" si="0"/>
        <v>-</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c r="E80" s="244"/>
      <c r="F80" s="54" t="str">
        <f t="shared" si="0"/>
        <v>-</v>
      </c>
    </row>
    <row r="81" spans="1:6" ht="24"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2886704</v>
      </c>
      <c r="E82" s="53">
        <f t="shared" si="19"/>
        <v>4476460.22</v>
      </c>
      <c r="F82" s="54">
        <f t="shared" si="0"/>
        <v>155.07167413077337</v>
      </c>
    </row>
    <row r="83" spans="1:6" ht="12.75" customHeight="1" x14ac:dyDescent="0.2">
      <c r="A83" s="55">
        <v>641</v>
      </c>
      <c r="B83" s="87" t="s">
        <v>208</v>
      </c>
      <c r="C83" s="52" t="s">
        <v>209</v>
      </c>
      <c r="D83" s="53">
        <f t="shared" ref="D83:E83" si="20">SUM(D84:D90)</f>
        <v>18</v>
      </c>
      <c r="E83" s="53">
        <f t="shared" si="20"/>
        <v>9.59</v>
      </c>
      <c r="F83" s="54">
        <f t="shared" si="0"/>
        <v>53.277777777777779</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18</v>
      </c>
      <c r="E85" s="312">
        <f>9.45+0.01+0.13</f>
        <v>9.59</v>
      </c>
      <c r="F85" s="54">
        <f t="shared" si="0"/>
        <v>53.277777777777779</v>
      </c>
    </row>
    <row r="86" spans="1:6" ht="12.75" customHeight="1" x14ac:dyDescent="0.2">
      <c r="A86" s="55">
        <v>6414</v>
      </c>
      <c r="B86" s="87" t="s">
        <v>214</v>
      </c>
      <c r="C86" s="52" t="s">
        <v>215</v>
      </c>
      <c r="D86" s="244"/>
      <c r="E86" s="244"/>
      <c r="F86" s="54" t="str">
        <f t="shared" si="0"/>
        <v>-</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4"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2886686</v>
      </c>
      <c r="E91" s="53">
        <f t="shared" si="21"/>
        <v>4476450.63</v>
      </c>
      <c r="F91" s="54">
        <f t="shared" si="0"/>
        <v>155.07230886906299</v>
      </c>
    </row>
    <row r="92" spans="1:6" ht="12.75" customHeight="1" x14ac:dyDescent="0.2">
      <c r="A92" s="55">
        <v>6421</v>
      </c>
      <c r="B92" s="87" t="s">
        <v>226</v>
      </c>
      <c r="C92" s="52" t="s">
        <v>227</v>
      </c>
      <c r="D92" s="244">
        <v>26250</v>
      </c>
      <c r="E92" s="244">
        <v>15750</v>
      </c>
      <c r="F92" s="54">
        <f t="shared" si="0"/>
        <v>60</v>
      </c>
    </row>
    <row r="93" spans="1:6" ht="12.75" customHeight="1" x14ac:dyDescent="0.2">
      <c r="A93" s="55">
        <v>6422</v>
      </c>
      <c r="B93" s="87" t="s">
        <v>228</v>
      </c>
      <c r="C93" s="52" t="s">
        <v>229</v>
      </c>
      <c r="D93" s="244">
        <v>1225213</v>
      </c>
      <c r="E93" s="244">
        <v>1374317.98</v>
      </c>
      <c r="F93" s="54">
        <f t="shared" si="0"/>
        <v>112.16971906109387</v>
      </c>
    </row>
    <row r="94" spans="1:6" ht="12.75" customHeight="1" x14ac:dyDescent="0.2">
      <c r="A94" s="55">
        <v>6423</v>
      </c>
      <c r="B94" s="87" t="s">
        <v>230</v>
      </c>
      <c r="C94" s="52" t="s">
        <v>231</v>
      </c>
      <c r="D94" s="244">
        <v>1635223</v>
      </c>
      <c r="E94" s="244">
        <v>3086382.65</v>
      </c>
      <c r="F94" s="54">
        <f t="shared" si="0"/>
        <v>188.74383799640782</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c r="E97" s="244"/>
      <c r="F97" s="54" t="str">
        <f t="shared" si="0"/>
        <v>-</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24"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4915006</v>
      </c>
      <c r="E106" s="53">
        <f t="shared" si="23"/>
        <v>7028156.7599999998</v>
      </c>
      <c r="F106" s="54">
        <f t="shared" si="0"/>
        <v>142.99385921400707</v>
      </c>
    </row>
    <row r="107" spans="1:6" ht="12.75" customHeight="1" x14ac:dyDescent="0.2">
      <c r="A107" s="55">
        <v>651</v>
      </c>
      <c r="B107" s="87" t="s">
        <v>256</v>
      </c>
      <c r="C107" s="52" t="s">
        <v>257</v>
      </c>
      <c r="D107" s="53">
        <f t="shared" ref="D107:E107" si="24">SUM(D108:D111)</f>
        <v>18913</v>
      </c>
      <c r="E107" s="53">
        <f t="shared" si="24"/>
        <v>19126.98</v>
      </c>
      <c r="F107" s="54">
        <f t="shared" si="0"/>
        <v>101.13139110664622</v>
      </c>
    </row>
    <row r="108" spans="1:6" ht="12.75" customHeight="1" x14ac:dyDescent="0.2">
      <c r="A108" s="55">
        <v>6511</v>
      </c>
      <c r="B108" s="87" t="s">
        <v>258</v>
      </c>
      <c r="C108" s="52" t="s">
        <v>259</v>
      </c>
      <c r="D108" s="244">
        <v>18913</v>
      </c>
      <c r="E108" s="244">
        <v>19126.98</v>
      </c>
      <c r="F108" s="54">
        <f t="shared" si="0"/>
        <v>101.13139110664622</v>
      </c>
    </row>
    <row r="109" spans="1:6" ht="12.75" customHeight="1" x14ac:dyDescent="0.2">
      <c r="A109" s="55">
        <v>6512</v>
      </c>
      <c r="B109" s="87" t="s">
        <v>260</v>
      </c>
      <c r="C109" s="52" t="s">
        <v>261</v>
      </c>
      <c r="D109" s="244"/>
      <c r="E109" s="244"/>
      <c r="F109" s="54" t="str">
        <f t="shared" si="0"/>
        <v>-</v>
      </c>
    </row>
    <row r="110" spans="1:6" ht="12.75" customHeight="1" x14ac:dyDescent="0.2">
      <c r="A110" s="55">
        <v>6513</v>
      </c>
      <c r="B110" s="87" t="s">
        <v>262</v>
      </c>
      <c r="C110" s="52" t="s">
        <v>263</v>
      </c>
      <c r="D110" s="244"/>
      <c r="E110" s="244"/>
      <c r="F110" s="54" t="str">
        <f t="shared" si="0"/>
        <v>-</v>
      </c>
    </row>
    <row r="111" spans="1:6" ht="12.75" customHeight="1" x14ac:dyDescent="0.2">
      <c r="A111" s="55">
        <v>6514</v>
      </c>
      <c r="B111" s="87" t="s">
        <v>264</v>
      </c>
      <c r="C111" s="52" t="s">
        <v>265</v>
      </c>
      <c r="D111" s="244"/>
      <c r="E111" s="244"/>
      <c r="F111" s="54" t="str">
        <f t="shared" si="0"/>
        <v>-</v>
      </c>
    </row>
    <row r="112" spans="1:6" ht="12.75" customHeight="1" x14ac:dyDescent="0.2">
      <c r="A112" s="55">
        <v>652</v>
      </c>
      <c r="B112" s="87" t="s">
        <v>266</v>
      </c>
      <c r="C112" s="52" t="s">
        <v>267</v>
      </c>
      <c r="D112" s="53">
        <f t="shared" ref="D112:E112" si="25">SUM(D113:D119)</f>
        <v>2598380</v>
      </c>
      <c r="E112" s="53">
        <f t="shared" si="25"/>
        <v>4530338.47</v>
      </c>
      <c r="F112" s="54">
        <f t="shared" si="0"/>
        <v>174.35242227849659</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244">
        <v>3530</v>
      </c>
      <c r="E114" s="244">
        <v>2103.06</v>
      </c>
      <c r="F114" s="54">
        <f t="shared" si="0"/>
        <v>59.576770538243629</v>
      </c>
    </row>
    <row r="115" spans="1:6" ht="12.75" customHeight="1" x14ac:dyDescent="0.2">
      <c r="A115" s="55">
        <v>6524</v>
      </c>
      <c r="B115" s="87" t="s">
        <v>272</v>
      </c>
      <c r="C115" s="52" t="s">
        <v>273</v>
      </c>
      <c r="D115" s="244">
        <v>1472546</v>
      </c>
      <c r="E115" s="244">
        <v>3321784.52</v>
      </c>
      <c r="F115" s="54">
        <f t="shared" si="0"/>
        <v>225.58103583860878</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v>1122304</v>
      </c>
      <c r="E117" s="244">
        <f>617955.86+28.08+588466.95</f>
        <v>1206450.8899999999</v>
      </c>
      <c r="F117" s="54">
        <f t="shared" si="0"/>
        <v>107.49769135635263</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2297713</v>
      </c>
      <c r="E120" s="53">
        <f t="shared" si="26"/>
        <v>2478691.31</v>
      </c>
      <c r="F120" s="54">
        <f t="shared" si="0"/>
        <v>107.87645410893354</v>
      </c>
    </row>
    <row r="121" spans="1:6" ht="12.75" customHeight="1" x14ac:dyDescent="0.2">
      <c r="A121" s="55">
        <v>6531</v>
      </c>
      <c r="B121" s="87" t="s">
        <v>284</v>
      </c>
      <c r="C121" s="52" t="s">
        <v>285</v>
      </c>
      <c r="D121" s="244">
        <v>68288</v>
      </c>
      <c r="E121" s="244">
        <v>40160.959999999999</v>
      </c>
      <c r="F121" s="54">
        <f t="shared" si="0"/>
        <v>58.811152764761012</v>
      </c>
    </row>
    <row r="122" spans="1:6" ht="12.75" customHeight="1" x14ac:dyDescent="0.2">
      <c r="A122" s="55">
        <v>6532</v>
      </c>
      <c r="B122" s="87" t="s">
        <v>286</v>
      </c>
      <c r="C122" s="52" t="s">
        <v>287</v>
      </c>
      <c r="D122" s="244">
        <v>2229425</v>
      </c>
      <c r="E122" s="244">
        <v>2438530.35</v>
      </c>
      <c r="F122" s="54">
        <f t="shared" si="0"/>
        <v>109.37933996434059</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2000663</v>
      </c>
      <c r="E124" s="53">
        <f t="shared" si="27"/>
        <v>2398998.13</v>
      </c>
      <c r="F124" s="54">
        <f t="shared" si="0"/>
        <v>119.91015628319212</v>
      </c>
    </row>
    <row r="125" spans="1:6" ht="12.75" customHeight="1" x14ac:dyDescent="0.2">
      <c r="A125" s="55">
        <v>661</v>
      </c>
      <c r="B125" s="88" t="s">
        <v>292</v>
      </c>
      <c r="C125" s="52" t="s">
        <v>293</v>
      </c>
      <c r="D125" s="53">
        <f t="shared" ref="D125:E125" si="28">SUM(D126:D127)</f>
        <v>2000663</v>
      </c>
      <c r="E125" s="53">
        <f t="shared" si="28"/>
        <v>2398998.13</v>
      </c>
      <c r="F125" s="54">
        <f t="shared" si="0"/>
        <v>119.91015628319212</v>
      </c>
    </row>
    <row r="126" spans="1:6" ht="12.75" customHeight="1" x14ac:dyDescent="0.2">
      <c r="A126" s="55">
        <v>6614</v>
      </c>
      <c r="B126" s="88" t="s">
        <v>294</v>
      </c>
      <c r="C126" s="52" t="s">
        <v>295</v>
      </c>
      <c r="D126" s="244"/>
      <c r="E126" s="244"/>
      <c r="F126" s="54" t="str">
        <f t="shared" si="0"/>
        <v>-</v>
      </c>
    </row>
    <row r="127" spans="1:6" ht="12.75" customHeight="1" x14ac:dyDescent="0.2">
      <c r="A127" s="55">
        <v>6615</v>
      </c>
      <c r="B127" s="88" t="s">
        <v>296</v>
      </c>
      <c r="C127" s="52" t="s">
        <v>297</v>
      </c>
      <c r="D127" s="244">
        <v>2000663</v>
      </c>
      <c r="E127" s="244">
        <f>2317+4553.56+2392127.57</f>
        <v>2398998.13</v>
      </c>
      <c r="F127" s="54">
        <f t="shared" si="0"/>
        <v>119.91015628319212</v>
      </c>
    </row>
    <row r="128" spans="1:6" ht="24" x14ac:dyDescent="0.2">
      <c r="A128" s="55">
        <v>663</v>
      </c>
      <c r="B128" s="233" t="s">
        <v>298</v>
      </c>
      <c r="C128" s="52" t="s">
        <v>299</v>
      </c>
      <c r="D128" s="53">
        <f t="shared" ref="D128:E128" si="29">SUM(D129:D132)</f>
        <v>0</v>
      </c>
      <c r="E128" s="53">
        <f t="shared" si="29"/>
        <v>0</v>
      </c>
      <c r="F128" s="54" t="str">
        <f t="shared" si="0"/>
        <v>-</v>
      </c>
    </row>
    <row r="129" spans="1:6" ht="12.75" customHeight="1" x14ac:dyDescent="0.2">
      <c r="A129" s="55">
        <v>6631</v>
      </c>
      <c r="B129" s="88" t="s">
        <v>300</v>
      </c>
      <c r="C129" s="52" t="s">
        <v>301</v>
      </c>
      <c r="D129" s="244"/>
      <c r="E129" s="244"/>
      <c r="F129" s="54" t="str">
        <f t="shared" si="0"/>
        <v>-</v>
      </c>
    </row>
    <row r="130" spans="1:6" ht="12.75" customHeight="1" x14ac:dyDescent="0.2">
      <c r="A130" s="55">
        <v>6632</v>
      </c>
      <c r="B130" s="234" t="s">
        <v>302</v>
      </c>
      <c r="C130" s="52" t="s">
        <v>303</v>
      </c>
      <c r="D130" s="244"/>
      <c r="E130" s="244"/>
      <c r="F130" s="54" t="str">
        <f t="shared" si="0"/>
        <v>-</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0</v>
      </c>
      <c r="E133" s="53">
        <f t="shared" si="30"/>
        <v>0</v>
      </c>
      <c r="F133" s="54" t="str">
        <f t="shared" ref="F133:F223" si="31">IF(D133&lt;&gt;0,IF(E133/D133&gt;=100,"&gt;&gt;100",E133/D133*100),"-")</f>
        <v>-</v>
      </c>
    </row>
    <row r="134" spans="1:6" ht="24" x14ac:dyDescent="0.2">
      <c r="A134" s="55">
        <v>671</v>
      </c>
      <c r="B134" s="234" t="s">
        <v>310</v>
      </c>
      <c r="C134" s="52" t="s">
        <v>311</v>
      </c>
      <c r="D134" s="53">
        <f t="shared" ref="D134:E134" si="32">SUM(D135:D137)</f>
        <v>0</v>
      </c>
      <c r="E134" s="53">
        <f t="shared" si="32"/>
        <v>0</v>
      </c>
      <c r="F134" s="54" t="str">
        <f t="shared" si="31"/>
        <v>-</v>
      </c>
    </row>
    <row r="135" spans="1:6" ht="12.75" customHeight="1" x14ac:dyDescent="0.2">
      <c r="A135" s="55">
        <v>6711</v>
      </c>
      <c r="B135" s="87" t="s">
        <v>312</v>
      </c>
      <c r="C135" s="52" t="s">
        <v>313</v>
      </c>
      <c r="D135" s="244"/>
      <c r="E135" s="244"/>
      <c r="F135" s="54" t="str">
        <f t="shared" si="31"/>
        <v>-</v>
      </c>
    </row>
    <row r="136" spans="1:6" ht="24" x14ac:dyDescent="0.2">
      <c r="A136" s="55">
        <v>6712</v>
      </c>
      <c r="B136" s="234" t="s">
        <v>314</v>
      </c>
      <c r="C136" s="52" t="s">
        <v>315</v>
      </c>
      <c r="D136" s="244"/>
      <c r="E136" s="244"/>
      <c r="F136" s="54" t="str">
        <f t="shared" si="31"/>
        <v>-</v>
      </c>
    </row>
    <row r="137" spans="1:6" ht="24"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2532</v>
      </c>
      <c r="E139" s="53">
        <f t="shared" si="33"/>
        <v>1639.1599999999999</v>
      </c>
      <c r="F139" s="54">
        <f t="shared" si="31"/>
        <v>64.737756714060026</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c r="E149" s="244"/>
      <c r="F149" s="54" t="str">
        <f t="shared" si="31"/>
        <v>-</v>
      </c>
    </row>
    <row r="150" spans="1:6" ht="12.75" customHeight="1" x14ac:dyDescent="0.2">
      <c r="A150" s="55">
        <v>683</v>
      </c>
      <c r="B150" s="87" t="s">
        <v>342</v>
      </c>
      <c r="C150" s="52" t="s">
        <v>343</v>
      </c>
      <c r="D150" s="244">
        <v>2532</v>
      </c>
      <c r="E150" s="244">
        <f>848.9+790.26</f>
        <v>1639.1599999999999</v>
      </c>
      <c r="F150" s="54">
        <f t="shared" si="31"/>
        <v>64.737756714060026</v>
      </c>
    </row>
    <row r="151" spans="1:6" ht="12.75" customHeight="1" x14ac:dyDescent="0.2">
      <c r="A151" s="55">
        <v>3</v>
      </c>
      <c r="B151" s="87" t="s">
        <v>344</v>
      </c>
      <c r="C151" s="52" t="s">
        <v>52</v>
      </c>
      <c r="D151" s="53">
        <f t="shared" ref="D151:E151" si="35">D152+D163+D196+D215+D224+D252+D263</f>
        <v>26934851</v>
      </c>
      <c r="E151" s="53">
        <f t="shared" si="35"/>
        <v>23870000.359999999</v>
      </c>
      <c r="F151" s="54">
        <f t="shared" si="31"/>
        <v>88.621245240970509</v>
      </c>
    </row>
    <row r="152" spans="1:6" ht="12.75" customHeight="1" x14ac:dyDescent="0.2">
      <c r="A152" s="55">
        <v>31</v>
      </c>
      <c r="B152" s="87" t="s">
        <v>345</v>
      </c>
      <c r="C152" s="52" t="s">
        <v>346</v>
      </c>
      <c r="D152" s="53">
        <f t="shared" ref="D152:E152" si="36">D153+D158+D159</f>
        <v>9314903</v>
      </c>
      <c r="E152" s="53">
        <f t="shared" si="36"/>
        <v>7437477.0199999996</v>
      </c>
      <c r="F152" s="54">
        <f t="shared" si="31"/>
        <v>79.844921841912893</v>
      </c>
    </row>
    <row r="153" spans="1:6" ht="12.75" customHeight="1" x14ac:dyDescent="0.2">
      <c r="A153" s="55">
        <v>311</v>
      </c>
      <c r="B153" s="87" t="s">
        <v>347</v>
      </c>
      <c r="C153" s="52" t="s">
        <v>348</v>
      </c>
      <c r="D153" s="53">
        <f t="shared" ref="D153:E153" si="37">SUM(D154:D157)</f>
        <v>6813076</v>
      </c>
      <c r="E153" s="53">
        <f t="shared" si="37"/>
        <v>5735267.8499999996</v>
      </c>
      <c r="F153" s="54">
        <f t="shared" si="31"/>
        <v>84.180300498629393</v>
      </c>
    </row>
    <row r="154" spans="1:6" ht="12.75" customHeight="1" x14ac:dyDescent="0.2">
      <c r="A154" s="55">
        <v>3111</v>
      </c>
      <c r="B154" s="87" t="s">
        <v>349</v>
      </c>
      <c r="C154" s="52" t="s">
        <v>350</v>
      </c>
      <c r="D154" s="244">
        <v>6813076</v>
      </c>
      <c r="E154" s="244">
        <f>1723025+555401.15+96845+1777820.49+1516176.21</f>
        <v>5669267.8499999996</v>
      </c>
      <c r="F154" s="54">
        <f t="shared" si="31"/>
        <v>83.211575065359611</v>
      </c>
    </row>
    <row r="155" spans="1:6" ht="12.75" customHeight="1" x14ac:dyDescent="0.2">
      <c r="A155" s="55">
        <v>3112</v>
      </c>
      <c r="B155" s="87" t="s">
        <v>351</v>
      </c>
      <c r="C155" s="52" t="s">
        <v>352</v>
      </c>
      <c r="D155" s="244"/>
      <c r="E155" s="244">
        <v>66000</v>
      </c>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437601</v>
      </c>
      <c r="E158" s="244">
        <f>155217.59+15000+99500</f>
        <v>269717.58999999997</v>
      </c>
      <c r="F158" s="54">
        <f t="shared" si="31"/>
        <v>61.63550586036137</v>
      </c>
    </row>
    <row r="159" spans="1:6" ht="12.75" customHeight="1" x14ac:dyDescent="0.2">
      <c r="A159" s="55">
        <v>313</v>
      </c>
      <c r="B159" s="87" t="s">
        <v>359</v>
      </c>
      <c r="C159" s="52" t="s">
        <v>360</v>
      </c>
      <c r="D159" s="53">
        <f t="shared" ref="D159:E159" si="38">SUM(D160:D162)</f>
        <v>2064226</v>
      </c>
      <c r="E159" s="53">
        <f t="shared" si="38"/>
        <v>1432491.58</v>
      </c>
      <c r="F159" s="54">
        <f t="shared" si="31"/>
        <v>69.396063221759647</v>
      </c>
    </row>
    <row r="160" spans="1:6" ht="12.75" customHeight="1" x14ac:dyDescent="0.2">
      <c r="A160" s="55">
        <v>3131</v>
      </c>
      <c r="B160" s="87" t="s">
        <v>138</v>
      </c>
      <c r="C160" s="52" t="s">
        <v>361</v>
      </c>
      <c r="D160" s="244">
        <v>946041</v>
      </c>
      <c r="E160" s="244">
        <f>431293.27+24347</f>
        <v>455640.27</v>
      </c>
      <c r="F160" s="54">
        <f t="shared" si="31"/>
        <v>48.162846007731169</v>
      </c>
    </row>
    <row r="161" spans="1:6" ht="12.75" customHeight="1" x14ac:dyDescent="0.2">
      <c r="A161" s="55">
        <v>3132</v>
      </c>
      <c r="B161" s="87" t="s">
        <v>362</v>
      </c>
      <c r="C161" s="52" t="s">
        <v>363</v>
      </c>
      <c r="D161" s="244">
        <v>1115773</v>
      </c>
      <c r="E161" s="244">
        <f>355817.5+59186.6+18728+246076.93+252629.73</f>
        <v>932438.76</v>
      </c>
      <c r="F161" s="54">
        <f t="shared" si="31"/>
        <v>83.568858540222791</v>
      </c>
    </row>
    <row r="162" spans="1:6" ht="12.75" customHeight="1" x14ac:dyDescent="0.2">
      <c r="A162" s="55">
        <v>3133</v>
      </c>
      <c r="B162" s="87" t="s">
        <v>364</v>
      </c>
      <c r="C162" s="52" t="s">
        <v>365</v>
      </c>
      <c r="D162" s="244">
        <v>2412</v>
      </c>
      <c r="E162" s="244">
        <v>44412.55</v>
      </c>
      <c r="F162" s="54">
        <f t="shared" si="31"/>
        <v>1841.3163349917081</v>
      </c>
    </row>
    <row r="163" spans="1:6" ht="12.75" customHeight="1" x14ac:dyDescent="0.2">
      <c r="A163" s="55">
        <v>32</v>
      </c>
      <c r="B163" s="87" t="s">
        <v>366</v>
      </c>
      <c r="C163" s="52" t="s">
        <v>367</v>
      </c>
      <c r="D163" s="53">
        <f t="shared" ref="D163:E163" si="39">D164+D169+D177+D187+D188</f>
        <v>11165189</v>
      </c>
      <c r="E163" s="53">
        <f t="shared" si="39"/>
        <v>11640524.050000001</v>
      </c>
      <c r="F163" s="54">
        <f t="shared" si="31"/>
        <v>104.25729515192266</v>
      </c>
    </row>
    <row r="164" spans="1:6" ht="12.75" customHeight="1" x14ac:dyDescent="0.2">
      <c r="A164" s="55">
        <v>321</v>
      </c>
      <c r="B164" s="87" t="s">
        <v>368</v>
      </c>
      <c r="C164" s="52" t="s">
        <v>369</v>
      </c>
      <c r="D164" s="53">
        <f t="shared" ref="D164:E164" si="40">SUM(D165:D168)</f>
        <v>411052</v>
      </c>
      <c r="E164" s="53">
        <f t="shared" si="40"/>
        <v>352192.76</v>
      </c>
      <c r="F164" s="54">
        <f t="shared" si="31"/>
        <v>85.680828702937831</v>
      </c>
    </row>
    <row r="165" spans="1:6" ht="12.75" customHeight="1" x14ac:dyDescent="0.2">
      <c r="A165" s="55">
        <v>3211</v>
      </c>
      <c r="B165" s="87" t="s">
        <v>370</v>
      </c>
      <c r="C165" s="52" t="s">
        <v>371</v>
      </c>
      <c r="D165" s="244">
        <v>17358</v>
      </c>
      <c r="E165" s="244">
        <f>12574.81+7408.04+6084+10743.74</f>
        <v>36810.589999999997</v>
      </c>
      <c r="F165" s="54">
        <f t="shared" si="31"/>
        <v>212.06700080654451</v>
      </c>
    </row>
    <row r="166" spans="1:6" ht="12.75" customHeight="1" x14ac:dyDescent="0.2">
      <c r="A166" s="55">
        <v>3212</v>
      </c>
      <c r="B166" s="87" t="s">
        <v>372</v>
      </c>
      <c r="C166" s="52" t="s">
        <v>373</v>
      </c>
      <c r="D166" s="244">
        <v>150679</v>
      </c>
      <c r="E166" s="244">
        <f>57231.89+14771.16+57083.74+47223.52</f>
        <v>176310.31</v>
      </c>
      <c r="F166" s="54">
        <f t="shared" si="31"/>
        <v>117.01053896030635</v>
      </c>
    </row>
    <row r="167" spans="1:6" ht="12.75" customHeight="1" x14ac:dyDescent="0.2">
      <c r="A167" s="55">
        <v>3213</v>
      </c>
      <c r="B167" s="87" t="s">
        <v>374</v>
      </c>
      <c r="C167" s="52" t="s">
        <v>375</v>
      </c>
      <c r="D167" s="244">
        <v>230915</v>
      </c>
      <c r="E167" s="244">
        <f>49613+10370.84+4400+5480+59208.02</f>
        <v>129071.85999999999</v>
      </c>
      <c r="F167" s="54">
        <f t="shared" si="31"/>
        <v>55.895831799579931</v>
      </c>
    </row>
    <row r="168" spans="1:6" ht="12.75" customHeight="1" x14ac:dyDescent="0.2">
      <c r="A168" s="55">
        <v>3214</v>
      </c>
      <c r="B168" s="87" t="s">
        <v>376</v>
      </c>
      <c r="C168" s="52" t="s">
        <v>377</v>
      </c>
      <c r="D168" s="244">
        <v>12100</v>
      </c>
      <c r="E168" s="244">
        <v>10000</v>
      </c>
      <c r="F168" s="54">
        <f t="shared" si="31"/>
        <v>82.644628099173559</v>
      </c>
    </row>
    <row r="169" spans="1:6" ht="12.75" customHeight="1" x14ac:dyDescent="0.2">
      <c r="A169" s="55">
        <v>322</v>
      </c>
      <c r="B169" s="87" t="s">
        <v>378</v>
      </c>
      <c r="C169" s="52" t="s">
        <v>379</v>
      </c>
      <c r="D169" s="53">
        <f t="shared" ref="D169:E169" si="41">SUM(D170:D176)</f>
        <v>2901169</v>
      </c>
      <c r="E169" s="53">
        <f t="shared" si="41"/>
        <v>3769376.6</v>
      </c>
      <c r="F169" s="54">
        <f t="shared" si="31"/>
        <v>129.92612977734149</v>
      </c>
    </row>
    <row r="170" spans="1:6" ht="12.75" customHeight="1" x14ac:dyDescent="0.2">
      <c r="A170" s="55">
        <v>3221</v>
      </c>
      <c r="B170" s="87" t="s">
        <v>380</v>
      </c>
      <c r="C170" s="52" t="s">
        <v>381</v>
      </c>
      <c r="D170" s="244">
        <v>518780</v>
      </c>
      <c r="E170" s="244">
        <f>160392.91+1851+5370+42412.02+78618.14</f>
        <v>288644.07</v>
      </c>
      <c r="F170" s="54">
        <f t="shared" si="31"/>
        <v>55.639012683603838</v>
      </c>
    </row>
    <row r="171" spans="1:6" ht="12.75" customHeight="1" x14ac:dyDescent="0.2">
      <c r="A171" s="55">
        <v>3222</v>
      </c>
      <c r="B171" s="87" t="s">
        <v>382</v>
      </c>
      <c r="C171" s="52" t="s">
        <v>383</v>
      </c>
      <c r="D171" s="244">
        <v>1032829</v>
      </c>
      <c r="E171" s="244">
        <f>21814+256798.34+948729.07</f>
        <v>1227341.4099999999</v>
      </c>
      <c r="F171" s="54">
        <f t="shared" si="31"/>
        <v>118.83297331891339</v>
      </c>
    </row>
    <row r="172" spans="1:6" ht="12.75" customHeight="1" x14ac:dyDescent="0.2">
      <c r="A172" s="55">
        <v>3223</v>
      </c>
      <c r="B172" s="87" t="s">
        <v>384</v>
      </c>
      <c r="C172" s="52" t="s">
        <v>385</v>
      </c>
      <c r="D172" s="244">
        <v>648747</v>
      </c>
      <c r="E172" s="244">
        <f>1147940.98+2013.42+48421.18+712069.27</f>
        <v>1910444.8499999999</v>
      </c>
      <c r="F172" s="54">
        <f t="shared" si="31"/>
        <v>294.48226350179652</v>
      </c>
    </row>
    <row r="173" spans="1:6" ht="12.75" customHeight="1" x14ac:dyDescent="0.2">
      <c r="A173" s="55">
        <v>3224</v>
      </c>
      <c r="B173" s="87" t="s">
        <v>386</v>
      </c>
      <c r="C173" s="52" t="s">
        <v>387</v>
      </c>
      <c r="D173" s="244">
        <v>326280</v>
      </c>
      <c r="E173" s="244">
        <f>172776.35+1257+55391.08</f>
        <v>229424.43</v>
      </c>
      <c r="F173" s="54">
        <f t="shared" si="31"/>
        <v>70.315198602427358</v>
      </c>
    </row>
    <row r="174" spans="1:6" ht="12.75" customHeight="1" x14ac:dyDescent="0.2">
      <c r="A174" s="55">
        <v>3225</v>
      </c>
      <c r="B174" s="87" t="s">
        <v>388</v>
      </c>
      <c r="C174" s="52" t="s">
        <v>389</v>
      </c>
      <c r="D174" s="244">
        <v>351245</v>
      </c>
      <c r="E174" s="244">
        <f>28518.86+13622+9275+20974.58+36645.11</f>
        <v>109035.55</v>
      </c>
      <c r="F174" s="54">
        <f t="shared" si="31"/>
        <v>31.042591353613574</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23288</v>
      </c>
      <c r="E176" s="244">
        <f>888+3598.29</f>
        <v>4486.29</v>
      </c>
      <c r="F176" s="54">
        <f t="shared" si="31"/>
        <v>19.264385091034008</v>
      </c>
    </row>
    <row r="177" spans="1:6" ht="12.75" customHeight="1" x14ac:dyDescent="0.2">
      <c r="A177" s="55">
        <v>323</v>
      </c>
      <c r="B177" s="87" t="s">
        <v>394</v>
      </c>
      <c r="C177" s="52" t="s">
        <v>395</v>
      </c>
      <c r="D177" s="53">
        <f t="shared" ref="D177:E177" si="42">SUM(D178:D186)</f>
        <v>6288238</v>
      </c>
      <c r="E177" s="53">
        <f t="shared" si="42"/>
        <v>5627032.7799999993</v>
      </c>
      <c r="F177" s="54">
        <f t="shared" si="31"/>
        <v>89.485047798763333</v>
      </c>
    </row>
    <row r="178" spans="1:6" ht="12.75" customHeight="1" x14ac:dyDescent="0.2">
      <c r="A178" s="55">
        <v>3231</v>
      </c>
      <c r="B178" s="87" t="s">
        <v>396</v>
      </c>
      <c r="C178" s="52" t="s">
        <v>397</v>
      </c>
      <c r="D178" s="244">
        <v>282577</v>
      </c>
      <c r="E178" s="244">
        <f>228695.91+7828.33+6475+11754.86+62307.36</f>
        <v>317061.45999999996</v>
      </c>
      <c r="F178" s="54">
        <f t="shared" si="31"/>
        <v>112.20356221490071</v>
      </c>
    </row>
    <row r="179" spans="1:6" ht="12.75" customHeight="1" x14ac:dyDescent="0.2">
      <c r="A179" s="55">
        <v>3232</v>
      </c>
      <c r="B179" s="87" t="s">
        <v>398</v>
      </c>
      <c r="C179" s="52" t="s">
        <v>399</v>
      </c>
      <c r="D179" s="244">
        <v>1186796</v>
      </c>
      <c r="E179" s="244">
        <f>286819.62+479.5+3630+12485.38+217809.6</f>
        <v>521224.1</v>
      </c>
      <c r="F179" s="54">
        <f t="shared" si="31"/>
        <v>43.918592580359217</v>
      </c>
    </row>
    <row r="180" spans="1:6" ht="12.75" customHeight="1" x14ac:dyDescent="0.2">
      <c r="A180" s="55">
        <v>3233</v>
      </c>
      <c r="B180" s="87" t="s">
        <v>400</v>
      </c>
      <c r="C180" s="52" t="s">
        <v>401</v>
      </c>
      <c r="D180" s="244">
        <v>464974</v>
      </c>
      <c r="E180" s="244">
        <f>269572.58+3616+2526+80585.55</f>
        <v>356300.13</v>
      </c>
      <c r="F180" s="54">
        <f t="shared" si="31"/>
        <v>76.627968445547495</v>
      </c>
    </row>
    <row r="181" spans="1:6" ht="12.75" customHeight="1" x14ac:dyDescent="0.2">
      <c r="A181" s="55">
        <v>3234</v>
      </c>
      <c r="B181" s="87" t="s">
        <v>402</v>
      </c>
      <c r="C181" s="52" t="s">
        <v>403</v>
      </c>
      <c r="D181" s="244">
        <v>2516729</v>
      </c>
      <c r="E181" s="244">
        <f>2576673.52+15335.07+156183.33</f>
        <v>2748191.92</v>
      </c>
      <c r="F181" s="54">
        <f t="shared" si="31"/>
        <v>109.19697432659615</v>
      </c>
    </row>
    <row r="182" spans="1:6" ht="12.75" customHeight="1" x14ac:dyDescent="0.2">
      <c r="A182" s="55">
        <v>3235</v>
      </c>
      <c r="B182" s="87" t="s">
        <v>404</v>
      </c>
      <c r="C182" s="52" t="s">
        <v>405</v>
      </c>
      <c r="D182" s="244">
        <v>147769</v>
      </c>
      <c r="E182" s="244">
        <f>252262.96+3994.68+13000+73433.89</f>
        <v>342691.53</v>
      </c>
      <c r="F182" s="54">
        <f t="shared" si="31"/>
        <v>231.91029918318461</v>
      </c>
    </row>
    <row r="183" spans="1:6" ht="12.75" customHeight="1" x14ac:dyDescent="0.2">
      <c r="A183" s="55">
        <v>3236</v>
      </c>
      <c r="B183" s="87" t="s">
        <v>406</v>
      </c>
      <c r="C183" s="52" t="s">
        <v>407</v>
      </c>
      <c r="D183" s="244">
        <v>34946</v>
      </c>
      <c r="E183" s="244">
        <f>36000+1007.7+12632.5+3868.08</f>
        <v>53508.28</v>
      </c>
      <c r="F183" s="54">
        <f t="shared" si="31"/>
        <v>153.11703771533223</v>
      </c>
    </row>
    <row r="184" spans="1:6" ht="12.75" customHeight="1" x14ac:dyDescent="0.2">
      <c r="A184" s="55">
        <v>3237</v>
      </c>
      <c r="B184" s="87" t="s">
        <v>408</v>
      </c>
      <c r="C184" s="52" t="s">
        <v>409</v>
      </c>
      <c r="D184" s="244">
        <v>766256</v>
      </c>
      <c r="E184" s="244">
        <f>360377.04+9277.5+38280+290874.71</f>
        <v>698809.25</v>
      </c>
      <c r="F184" s="54">
        <f t="shared" si="31"/>
        <v>91.197882952955666</v>
      </c>
    </row>
    <row r="185" spans="1:6" ht="12.75" customHeight="1" x14ac:dyDescent="0.2">
      <c r="A185" s="55">
        <v>3238</v>
      </c>
      <c r="B185" s="87" t="s">
        <v>410</v>
      </c>
      <c r="C185" s="52" t="s">
        <v>411</v>
      </c>
      <c r="D185" s="244">
        <v>126524</v>
      </c>
      <c r="E185" s="244">
        <f>121412.67+700+4000+3850+4500.01</f>
        <v>134462.68</v>
      </c>
      <c r="F185" s="54">
        <f t="shared" si="31"/>
        <v>106.27444595491764</v>
      </c>
    </row>
    <row r="186" spans="1:6" ht="12.75" customHeight="1" x14ac:dyDescent="0.2">
      <c r="A186" s="55">
        <v>3239</v>
      </c>
      <c r="B186" s="87" t="s">
        <v>412</v>
      </c>
      <c r="C186" s="52" t="s">
        <v>413</v>
      </c>
      <c r="D186" s="244">
        <v>761667</v>
      </c>
      <c r="E186" s="244">
        <f>249455.82+141677.41+63650.2</f>
        <v>454783.43</v>
      </c>
      <c r="F186" s="54">
        <f t="shared" si="31"/>
        <v>59.708958114241526</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1564730</v>
      </c>
      <c r="E188" s="53">
        <f t="shared" si="43"/>
        <v>1891921.91</v>
      </c>
      <c r="F188" s="54">
        <f t="shared" si="31"/>
        <v>120.91043886165664</v>
      </c>
    </row>
    <row r="189" spans="1:6" ht="12.75" customHeight="1" x14ac:dyDescent="0.2">
      <c r="A189" s="55">
        <v>3291</v>
      </c>
      <c r="B189" s="234" t="s">
        <v>418</v>
      </c>
      <c r="C189" s="52" t="s">
        <v>419</v>
      </c>
      <c r="D189" s="244">
        <v>204125</v>
      </c>
      <c r="E189" s="244">
        <v>164923.96</v>
      </c>
      <c r="F189" s="54">
        <f t="shared" si="31"/>
        <v>80.79557134109001</v>
      </c>
    </row>
    <row r="190" spans="1:6" ht="12.75" customHeight="1" x14ac:dyDescent="0.2">
      <c r="A190" s="55">
        <v>3292</v>
      </c>
      <c r="B190" s="87" t="s">
        <v>420</v>
      </c>
      <c r="C190" s="52" t="s">
        <v>421</v>
      </c>
      <c r="D190" s="244">
        <v>87038</v>
      </c>
      <c r="E190" s="244">
        <f>145511.02+2660+140+7354.43</f>
        <v>155665.44999999998</v>
      </c>
      <c r="F190" s="54">
        <f t="shared" si="31"/>
        <v>178.84768721707758</v>
      </c>
    </row>
    <row r="191" spans="1:6" ht="12.75" customHeight="1" x14ac:dyDescent="0.2">
      <c r="A191" s="55">
        <v>3293</v>
      </c>
      <c r="B191" s="87" t="s">
        <v>422</v>
      </c>
      <c r="C191" s="52" t="s">
        <v>423</v>
      </c>
      <c r="D191" s="244">
        <v>129793</v>
      </c>
      <c r="E191" s="244">
        <f>122972.61+1568+7330+5470+3066.34</f>
        <v>140406.94999999998</v>
      </c>
      <c r="F191" s="54">
        <f t="shared" si="31"/>
        <v>108.17759817555645</v>
      </c>
    </row>
    <row r="192" spans="1:6" ht="12.75" customHeight="1" x14ac:dyDescent="0.2">
      <c r="A192" s="55">
        <v>3294</v>
      </c>
      <c r="B192" s="87" t="s">
        <v>424</v>
      </c>
      <c r="C192" s="52" t="s">
        <v>425</v>
      </c>
      <c r="D192" s="244">
        <v>606</v>
      </c>
      <c r="E192" s="312">
        <f>4457.92+42.42</f>
        <v>4500.34</v>
      </c>
      <c r="F192" s="54">
        <f t="shared" si="31"/>
        <v>742.63036303630361</v>
      </c>
    </row>
    <row r="193" spans="1:6" ht="12.75" customHeight="1" x14ac:dyDescent="0.2">
      <c r="A193" s="55">
        <v>3295</v>
      </c>
      <c r="B193" s="87" t="s">
        <v>426</v>
      </c>
      <c r="C193" s="52" t="s">
        <v>427</v>
      </c>
      <c r="D193" s="244">
        <v>143188</v>
      </c>
      <c r="E193" s="244">
        <f>60411.5+250+22284.79</f>
        <v>82946.290000000008</v>
      </c>
      <c r="F193" s="54">
        <f t="shared" si="31"/>
        <v>57.928241193396104</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999980</v>
      </c>
      <c r="E195" s="244">
        <f>1341839.44+1639.48</f>
        <v>1343478.92</v>
      </c>
      <c r="F195" s="54">
        <f t="shared" si="31"/>
        <v>134.35057901158024</v>
      </c>
    </row>
    <row r="196" spans="1:6" ht="12.75" customHeight="1" x14ac:dyDescent="0.2">
      <c r="A196" s="55">
        <v>34</v>
      </c>
      <c r="B196" s="234" t="s">
        <v>432</v>
      </c>
      <c r="C196" s="52" t="s">
        <v>433</v>
      </c>
      <c r="D196" s="53">
        <f t="shared" ref="D196:E196" si="44">D197+D202+D210</f>
        <v>221607</v>
      </c>
      <c r="E196" s="53">
        <f t="shared" si="44"/>
        <v>192386.99000000002</v>
      </c>
      <c r="F196" s="54">
        <f t="shared" si="31"/>
        <v>86.814491419494871</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221607</v>
      </c>
      <c r="E210" s="53">
        <f t="shared" si="47"/>
        <v>192386.99000000002</v>
      </c>
      <c r="F210" s="54">
        <f t="shared" si="31"/>
        <v>86.814491419494871</v>
      </c>
    </row>
    <row r="211" spans="1:6" ht="12.75" customHeight="1" x14ac:dyDescent="0.2">
      <c r="A211" s="55">
        <v>3431</v>
      </c>
      <c r="B211" s="234" t="s">
        <v>462</v>
      </c>
      <c r="C211" s="52" t="s">
        <v>463</v>
      </c>
      <c r="D211" s="244">
        <v>82535</v>
      </c>
      <c r="E211" s="244">
        <f>62108.57+3176.62+2142+7514.71+27035.95</f>
        <v>101977.85</v>
      </c>
      <c r="F211" s="54">
        <f t="shared" si="31"/>
        <v>123.55709698915611</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5791</v>
      </c>
      <c r="E213" s="244">
        <f>36345.07+706.59</f>
        <v>37051.659999999996</v>
      </c>
      <c r="F213" s="54">
        <f t="shared" si="31"/>
        <v>639.81453980314279</v>
      </c>
    </row>
    <row r="214" spans="1:6" ht="12.75" customHeight="1" x14ac:dyDescent="0.2">
      <c r="A214" s="55">
        <v>3434</v>
      </c>
      <c r="B214" s="87" t="s">
        <v>468</v>
      </c>
      <c r="C214" s="52" t="s">
        <v>469</v>
      </c>
      <c r="D214" s="244">
        <v>133281</v>
      </c>
      <c r="E214" s="244">
        <v>53357.48</v>
      </c>
      <c r="F214" s="54">
        <f t="shared" si="31"/>
        <v>40.03382327563569</v>
      </c>
    </row>
    <row r="215" spans="1:6" ht="12.75" customHeight="1" x14ac:dyDescent="0.2">
      <c r="A215" s="55">
        <v>35</v>
      </c>
      <c r="B215" s="87" t="s">
        <v>470</v>
      </c>
      <c r="C215" s="52" t="s">
        <v>471</v>
      </c>
      <c r="D215" s="53">
        <f t="shared" ref="D215:E215" si="48">D216+D219+D223</f>
        <v>758186</v>
      </c>
      <c r="E215" s="53">
        <f t="shared" si="48"/>
        <v>303139.81</v>
      </c>
      <c r="F215" s="54">
        <f t="shared" si="31"/>
        <v>39.982248419253324</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758186</v>
      </c>
      <c r="E219" s="53">
        <f t="shared" si="50"/>
        <v>303139.81</v>
      </c>
      <c r="F219" s="54">
        <f t="shared" si="31"/>
        <v>39.982248419253324</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v>758186</v>
      </c>
      <c r="E222" s="244">
        <v>303139.81</v>
      </c>
      <c r="F222" s="54">
        <f t="shared" si="31"/>
        <v>39.982248419253324</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1243837</v>
      </c>
      <c r="E224" s="53">
        <f t="shared" si="51"/>
        <v>0</v>
      </c>
      <c r="F224" s="54">
        <f t="shared" ref="F224:F235" si="52">IF(D224&lt;&gt;0,IF(E224/D224&gt;=100,"&gt;&gt;100",E224/D224*100),"-")</f>
        <v>0</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1243837</v>
      </c>
      <c r="E244" s="53">
        <f t="shared" si="60"/>
        <v>0</v>
      </c>
      <c r="F244" s="54">
        <f t="shared" ref="F244:F251" si="61">IF(D244&lt;&gt;0,IF(E244/D244&gt;=100,"&gt;&gt;100",E244/D244*100),"-")</f>
        <v>0</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v>1243837</v>
      </c>
      <c r="E246" s="244"/>
      <c r="F246" s="54">
        <f t="shared" si="61"/>
        <v>0</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198</v>
      </c>
      <c r="C248" s="52" t="s">
        <v>536</v>
      </c>
      <c r="D248" s="244"/>
      <c r="E248" s="244"/>
      <c r="F248" s="54" t="str">
        <f t="shared" si="61"/>
        <v>-</v>
      </c>
    </row>
    <row r="249" spans="1:6" ht="12.75" customHeight="1" x14ac:dyDescent="0.2">
      <c r="A249" s="55" t="s">
        <v>537</v>
      </c>
      <c r="B249" s="87" t="s">
        <v>200</v>
      </c>
      <c r="C249" s="52" t="s">
        <v>537</v>
      </c>
      <c r="D249" s="244"/>
      <c r="E249" s="244"/>
      <c r="F249" s="54" t="str">
        <f t="shared" si="61"/>
        <v>-</v>
      </c>
    </row>
    <row r="250" spans="1:6" ht="24" x14ac:dyDescent="0.2">
      <c r="A250" s="55" t="s">
        <v>538</v>
      </c>
      <c r="B250" s="87" t="s">
        <v>202</v>
      </c>
      <c r="C250" s="52" t="s">
        <v>538</v>
      </c>
      <c r="D250" s="244"/>
      <c r="E250" s="244"/>
      <c r="F250" s="54" t="str">
        <f t="shared" si="61"/>
        <v>-</v>
      </c>
    </row>
    <row r="251" spans="1:6" ht="24" x14ac:dyDescent="0.2">
      <c r="A251" s="55" t="s">
        <v>539</v>
      </c>
      <c r="B251" s="87" t="s">
        <v>204</v>
      </c>
      <c r="C251" s="52" t="s">
        <v>539</v>
      </c>
      <c r="D251" s="244"/>
      <c r="E251" s="244"/>
      <c r="F251" s="54" t="str">
        <f t="shared" si="61"/>
        <v>-</v>
      </c>
    </row>
    <row r="252" spans="1:6" ht="24" x14ac:dyDescent="0.2">
      <c r="A252" s="55">
        <v>37</v>
      </c>
      <c r="B252" s="87" t="s">
        <v>540</v>
      </c>
      <c r="C252" s="52" t="s">
        <v>541</v>
      </c>
      <c r="D252" s="53">
        <f t="shared" ref="D252:E252" si="63">D253+D259</f>
        <v>2152078</v>
      </c>
      <c r="E252" s="53">
        <f t="shared" si="63"/>
        <v>2242525.9900000002</v>
      </c>
      <c r="F252" s="54">
        <f t="shared" ref="F252:F258" si="64">IF(D252&lt;&gt;0,IF(E252/D252&gt;=100,"&gt;&gt;100",E252/D252*100),"-")</f>
        <v>104.20282118027322</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2152078</v>
      </c>
      <c r="E259" s="53">
        <f t="shared" si="66"/>
        <v>2242525.9900000002</v>
      </c>
      <c r="F259" s="54">
        <f t="shared" ref="F259:F262" si="67">IF(D259&lt;&gt;0,IF(E259/D259&gt;=100,"&gt;&gt;100",E259/D259*100),"-")</f>
        <v>104.20282118027322</v>
      </c>
    </row>
    <row r="260" spans="1:6" ht="12.75" customHeight="1" x14ac:dyDescent="0.2">
      <c r="A260" s="55">
        <v>3721</v>
      </c>
      <c r="B260" s="87" t="s">
        <v>556</v>
      </c>
      <c r="C260" s="52" t="s">
        <v>557</v>
      </c>
      <c r="D260" s="244">
        <v>1811805</v>
      </c>
      <c r="E260" s="244">
        <f>1697078.77+4500</f>
        <v>1701578.77</v>
      </c>
      <c r="F260" s="54">
        <f t="shared" si="67"/>
        <v>93.916220012639329</v>
      </c>
    </row>
    <row r="261" spans="1:6" ht="12.75" customHeight="1" x14ac:dyDescent="0.2">
      <c r="A261" s="55">
        <v>3722</v>
      </c>
      <c r="B261" s="87" t="s">
        <v>558</v>
      </c>
      <c r="C261" s="52" t="s">
        <v>559</v>
      </c>
      <c r="D261" s="244">
        <v>340273</v>
      </c>
      <c r="E261" s="244">
        <v>540947.22</v>
      </c>
      <c r="F261" s="54">
        <f t="shared" si="67"/>
        <v>158.97447637632135</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2079051</v>
      </c>
      <c r="E263" s="53">
        <f t="shared" si="68"/>
        <v>2053946.5</v>
      </c>
      <c r="F263" s="54">
        <f t="shared" ref="F263:F267" si="69">IF(D263&lt;&gt;0,IF(E263/D263&gt;=100,"&gt;&gt;100",E263/D263*100),"-")</f>
        <v>98.792501963636298</v>
      </c>
    </row>
    <row r="264" spans="1:6" ht="12.75" customHeight="1" x14ac:dyDescent="0.2">
      <c r="A264" s="55">
        <v>381</v>
      </c>
      <c r="B264" s="87" t="s">
        <v>564</v>
      </c>
      <c r="C264" s="52" t="s">
        <v>565</v>
      </c>
      <c r="D264" s="53">
        <f t="shared" ref="D264:E264" si="70">SUM(D265:D267)</f>
        <v>1771273</v>
      </c>
      <c r="E264" s="53">
        <f t="shared" si="70"/>
        <v>1958634.57</v>
      </c>
      <c r="F264" s="54">
        <f t="shared" si="69"/>
        <v>110.57779179155331</v>
      </c>
    </row>
    <row r="265" spans="1:6" ht="12.75" customHeight="1" x14ac:dyDescent="0.2">
      <c r="A265" s="55">
        <v>3811</v>
      </c>
      <c r="B265" s="87" t="s">
        <v>566</v>
      </c>
      <c r="C265" s="52" t="s">
        <v>567</v>
      </c>
      <c r="D265" s="244">
        <v>1771273</v>
      </c>
      <c r="E265" s="244">
        <v>1958634.57</v>
      </c>
      <c r="F265" s="54">
        <f t="shared" si="69"/>
        <v>110.57779179155331</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304711</v>
      </c>
      <c r="E268" s="53">
        <f t="shared" si="71"/>
        <v>0</v>
      </c>
      <c r="F268" s="54">
        <f t="shared" ref="F268:F272" si="72">IF(D268&lt;&gt;0,IF(E268/D268&gt;=100,"&gt;&gt;100",E268/D268*100),"-")</f>
        <v>0</v>
      </c>
    </row>
    <row r="269" spans="1:6" ht="12.75" customHeight="1" x14ac:dyDescent="0.2">
      <c r="A269" s="55">
        <v>3821</v>
      </c>
      <c r="B269" s="87" t="s">
        <v>574</v>
      </c>
      <c r="C269" s="52" t="s">
        <v>575</v>
      </c>
      <c r="D269" s="244">
        <v>118394</v>
      </c>
      <c r="E269" s="244"/>
      <c r="F269" s="54">
        <f t="shared" si="72"/>
        <v>0</v>
      </c>
    </row>
    <row r="270" spans="1:6" ht="12.75" customHeight="1" x14ac:dyDescent="0.2">
      <c r="A270" s="55">
        <v>3822</v>
      </c>
      <c r="B270" s="87" t="s">
        <v>576</v>
      </c>
      <c r="C270" s="52" t="s">
        <v>577</v>
      </c>
      <c r="D270" s="244">
        <v>186317</v>
      </c>
      <c r="E270" s="244"/>
      <c r="F270" s="54">
        <f t="shared" si="72"/>
        <v>0</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3067</v>
      </c>
      <c r="E273" s="53">
        <f t="shared" si="73"/>
        <v>95311.93</v>
      </c>
      <c r="F273" s="54">
        <f t="shared" ref="F273:F284" si="74">IF(D273&lt;&gt;0,IF(E273/D273&gt;=100,"&gt;&gt;100",E273/D273*100),"-")</f>
        <v>3107.6599282686661</v>
      </c>
    </row>
    <row r="274" spans="1:6" ht="12.75" customHeight="1" x14ac:dyDescent="0.2">
      <c r="A274" s="55">
        <v>3831</v>
      </c>
      <c r="B274" s="87" t="s">
        <v>584</v>
      </c>
      <c r="C274" s="52" t="s">
        <v>585</v>
      </c>
      <c r="D274" s="244">
        <v>3067</v>
      </c>
      <c r="E274" s="244">
        <v>55311.93</v>
      </c>
      <c r="F274" s="54">
        <f t="shared" si="74"/>
        <v>1803.4538637104663</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v>40000</v>
      </c>
      <c r="F277" s="54" t="str">
        <f t="shared" si="74"/>
        <v>-</v>
      </c>
    </row>
    <row r="278" spans="1:6" ht="12.75" customHeight="1" x14ac:dyDescent="0.2">
      <c r="A278" s="55" t="s">
        <v>592</v>
      </c>
      <c r="B278" s="87" t="s">
        <v>340</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26934851</v>
      </c>
      <c r="E289" s="53">
        <f t="shared" si="79"/>
        <v>23870000.359999999</v>
      </c>
      <c r="F289" s="54">
        <f t="shared" si="76"/>
        <v>88.621245240970509</v>
      </c>
    </row>
    <row r="290" spans="1:6" ht="12.75" customHeight="1" x14ac:dyDescent="0.2">
      <c r="A290" s="55" t="s">
        <v>605</v>
      </c>
      <c r="B290" s="87" t="s">
        <v>616</v>
      </c>
      <c r="C290" s="52" t="s">
        <v>617</v>
      </c>
      <c r="D290" s="53">
        <f>IF(D6&gt;=D289,D6-D289,0)</f>
        <v>15272506</v>
      </c>
      <c r="E290" s="53">
        <f>IF(E6&gt;=E289,E6-E289,0)</f>
        <v>7744777.4399999976</v>
      </c>
      <c r="F290" s="54">
        <f t="shared" si="76"/>
        <v>50.710586985528096</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16827353</v>
      </c>
      <c r="E292" s="244">
        <f>21604946.65-107984.14-117075.82-44946.69</f>
        <v>21334939.999999996</v>
      </c>
      <c r="F292" s="54">
        <f t="shared" si="76"/>
        <v>126.78726119312999</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c r="E294" s="244">
        <v>23574525.640000001</v>
      </c>
      <c r="F294" s="54" t="str">
        <f t="shared" si="76"/>
        <v>-</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4" t="s">
        <v>630</v>
      </c>
      <c r="B297" s="355"/>
      <c r="C297" s="221"/>
      <c r="D297" s="60"/>
      <c r="E297" s="60"/>
      <c r="F297" s="61"/>
    </row>
    <row r="298" spans="1:6" ht="12.75" customHeight="1" x14ac:dyDescent="0.2">
      <c r="A298" s="55">
        <v>7</v>
      </c>
      <c r="B298" s="87" t="s">
        <v>631</v>
      </c>
      <c r="C298" s="52" t="s">
        <v>632</v>
      </c>
      <c r="D298" s="53">
        <f t="shared" ref="D298:E298" si="80">D299+D311+D344+D348</f>
        <v>459194</v>
      </c>
      <c r="E298" s="53">
        <f t="shared" si="80"/>
        <v>612721.84</v>
      </c>
      <c r="F298" s="54">
        <f t="shared" ref="F298:F418" si="81">IF(D298&lt;&gt;0,IF(E298/D298&gt;=100,"&gt;&gt;100",E298/D298*100),"-")</f>
        <v>133.43419992421502</v>
      </c>
    </row>
    <row r="299" spans="1:6" ht="12.75" customHeight="1" x14ac:dyDescent="0.2">
      <c r="A299" s="55">
        <v>71</v>
      </c>
      <c r="B299" s="87" t="s">
        <v>633</v>
      </c>
      <c r="C299" s="52" t="s">
        <v>634</v>
      </c>
      <c r="D299" s="53">
        <f t="shared" ref="D299:E299" si="82">D300+D304</f>
        <v>440483</v>
      </c>
      <c r="E299" s="53">
        <f t="shared" si="82"/>
        <v>612721.84</v>
      </c>
      <c r="F299" s="54">
        <f t="shared" si="81"/>
        <v>139.10226728386792</v>
      </c>
    </row>
    <row r="300" spans="1:6" ht="24" x14ac:dyDescent="0.2">
      <c r="A300" s="55">
        <v>711</v>
      </c>
      <c r="B300" s="87" t="s">
        <v>635</v>
      </c>
      <c r="C300" s="52" t="s">
        <v>636</v>
      </c>
      <c r="D300" s="53">
        <f t="shared" ref="D300:E300" si="83">SUM(D301:D303)</f>
        <v>440483</v>
      </c>
      <c r="E300" s="53">
        <f t="shared" si="83"/>
        <v>612721.84</v>
      </c>
      <c r="F300" s="54">
        <f t="shared" si="81"/>
        <v>139.10226728386792</v>
      </c>
    </row>
    <row r="301" spans="1:6" ht="12.75" customHeight="1" x14ac:dyDescent="0.2">
      <c r="A301" s="55">
        <v>7111</v>
      </c>
      <c r="B301" s="87" t="s">
        <v>637</v>
      </c>
      <c r="C301" s="52" t="s">
        <v>638</v>
      </c>
      <c r="D301" s="244">
        <v>440483</v>
      </c>
      <c r="E301" s="244">
        <v>612721.84</v>
      </c>
      <c r="F301" s="54">
        <f t="shared" si="81"/>
        <v>139.10226728386792</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18711</v>
      </c>
      <c r="E311" s="53">
        <f t="shared" si="85"/>
        <v>0</v>
      </c>
      <c r="F311" s="54">
        <f t="shared" si="81"/>
        <v>0</v>
      </c>
    </row>
    <row r="312" spans="1:6" ht="12.75" customHeight="1" x14ac:dyDescent="0.2">
      <c r="A312" s="55">
        <v>721</v>
      </c>
      <c r="B312" s="87" t="s">
        <v>659</v>
      </c>
      <c r="C312" s="52" t="s">
        <v>660</v>
      </c>
      <c r="D312" s="53">
        <f t="shared" ref="D312:E312" si="86">SUM(D313:D316)</f>
        <v>489</v>
      </c>
      <c r="E312" s="53">
        <f t="shared" si="86"/>
        <v>0</v>
      </c>
      <c r="F312" s="54">
        <f t="shared" si="81"/>
        <v>0</v>
      </c>
    </row>
    <row r="313" spans="1:6" ht="12.75" customHeight="1" x14ac:dyDescent="0.2">
      <c r="A313" s="55">
        <v>7211</v>
      </c>
      <c r="B313" s="87" t="s">
        <v>661</v>
      </c>
      <c r="C313" s="52" t="s">
        <v>662</v>
      </c>
      <c r="D313" s="244">
        <v>489</v>
      </c>
      <c r="E313" s="244"/>
      <c r="F313" s="54">
        <f t="shared" si="81"/>
        <v>0</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18222</v>
      </c>
      <c r="E326" s="53">
        <f t="shared" si="88"/>
        <v>0</v>
      </c>
      <c r="F326" s="54">
        <f t="shared" si="81"/>
        <v>0</v>
      </c>
    </row>
    <row r="327" spans="1:6" ht="12.75" customHeight="1" x14ac:dyDescent="0.2">
      <c r="A327" s="55">
        <v>7231</v>
      </c>
      <c r="B327" s="87" t="s">
        <v>689</v>
      </c>
      <c r="C327" s="52" t="s">
        <v>690</v>
      </c>
      <c r="D327" s="244">
        <v>18222</v>
      </c>
      <c r="E327" s="244"/>
      <c r="F327" s="54">
        <f t="shared" si="81"/>
        <v>0</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10814119</v>
      </c>
      <c r="E350" s="53">
        <f t="shared" si="95"/>
        <v>9435875.1500000004</v>
      </c>
      <c r="F350" s="54">
        <f t="shared" si="81"/>
        <v>87.255144408897294</v>
      </c>
    </row>
    <row r="351" spans="1:6" ht="12.75" customHeight="1" x14ac:dyDescent="0.2">
      <c r="A351" s="55">
        <v>41</v>
      </c>
      <c r="B351" s="87" t="s">
        <v>737</v>
      </c>
      <c r="C351" s="52" t="s">
        <v>738</v>
      </c>
      <c r="D351" s="53">
        <f t="shared" ref="D351:E351" si="96">D352+D356</f>
        <v>60801</v>
      </c>
      <c r="E351" s="53">
        <f t="shared" si="96"/>
        <v>563503.57999999996</v>
      </c>
      <c r="F351" s="54">
        <f t="shared" si="81"/>
        <v>926.79985526553833</v>
      </c>
    </row>
    <row r="352" spans="1:6" ht="12.75" customHeight="1" x14ac:dyDescent="0.2">
      <c r="A352" s="55">
        <v>411</v>
      </c>
      <c r="B352" s="87" t="s">
        <v>739</v>
      </c>
      <c r="C352" s="52" t="s">
        <v>740</v>
      </c>
      <c r="D352" s="53">
        <f t="shared" ref="D352:E352" si="97">SUM(D353:D355)</f>
        <v>60801</v>
      </c>
      <c r="E352" s="53">
        <f t="shared" si="97"/>
        <v>563503.57999999996</v>
      </c>
      <c r="F352" s="54">
        <f t="shared" si="81"/>
        <v>926.79985526553833</v>
      </c>
    </row>
    <row r="353" spans="1:6" ht="12.75" customHeight="1" x14ac:dyDescent="0.2">
      <c r="A353" s="55">
        <v>4111</v>
      </c>
      <c r="B353" s="87" t="s">
        <v>637</v>
      </c>
      <c r="C353" s="52" t="s">
        <v>741</v>
      </c>
      <c r="D353" s="244">
        <v>60801</v>
      </c>
      <c r="E353" s="244">
        <v>563503.57999999996</v>
      </c>
      <c r="F353" s="54">
        <f t="shared" si="81"/>
        <v>926.79985526553833</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10117356</v>
      </c>
      <c r="E363" s="53">
        <f t="shared" si="99"/>
        <v>7918849.3900000006</v>
      </c>
      <c r="F363" s="54">
        <f t="shared" si="81"/>
        <v>78.269949085512067</v>
      </c>
    </row>
    <row r="364" spans="1:6" ht="12.75" customHeight="1" x14ac:dyDescent="0.2">
      <c r="A364" s="55">
        <v>421</v>
      </c>
      <c r="B364" s="87" t="s">
        <v>755</v>
      </c>
      <c r="C364" s="52" t="s">
        <v>756</v>
      </c>
      <c r="D364" s="53">
        <f t="shared" ref="D364:E364" si="100">SUM(D365:D368)</f>
        <v>9338275</v>
      </c>
      <c r="E364" s="53">
        <f t="shared" si="100"/>
        <v>7144751.4500000002</v>
      </c>
      <c r="F364" s="54">
        <f t="shared" si="81"/>
        <v>76.51039886917016</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v>3057130</v>
      </c>
      <c r="E366" s="244">
        <v>1071895.3899999999</v>
      </c>
      <c r="F366" s="54">
        <f t="shared" si="81"/>
        <v>35.062146195941942</v>
      </c>
    </row>
    <row r="367" spans="1:6" ht="12.75" customHeight="1" x14ac:dyDescent="0.2">
      <c r="A367" s="55">
        <v>4213</v>
      </c>
      <c r="B367" s="87" t="s">
        <v>665</v>
      </c>
      <c r="C367" s="52" t="s">
        <v>759</v>
      </c>
      <c r="D367" s="244">
        <v>1423447</v>
      </c>
      <c r="E367" s="244">
        <v>2881951.4</v>
      </c>
      <c r="F367" s="54">
        <f t="shared" si="81"/>
        <v>202.46285249819627</v>
      </c>
    </row>
    <row r="368" spans="1:6" ht="12.75" customHeight="1" x14ac:dyDescent="0.2">
      <c r="A368" s="55">
        <v>4214</v>
      </c>
      <c r="B368" s="87" t="s">
        <v>667</v>
      </c>
      <c r="C368" s="52" t="s">
        <v>760</v>
      </c>
      <c r="D368" s="244">
        <v>4857698</v>
      </c>
      <c r="E368" s="244">
        <v>3190904.66</v>
      </c>
      <c r="F368" s="54">
        <f t="shared" si="81"/>
        <v>65.687588236238653</v>
      </c>
    </row>
    <row r="369" spans="1:6" ht="12.75" customHeight="1" x14ac:dyDescent="0.2">
      <c r="A369" s="55">
        <v>422</v>
      </c>
      <c r="B369" s="87" t="s">
        <v>761</v>
      </c>
      <c r="C369" s="52" t="s">
        <v>762</v>
      </c>
      <c r="D369" s="53">
        <f t="shared" ref="D369:E369" si="101">SUM(D370:D377)</f>
        <v>614181</v>
      </c>
      <c r="E369" s="53">
        <f t="shared" si="101"/>
        <v>573447.93999999994</v>
      </c>
      <c r="F369" s="54">
        <f t="shared" si="81"/>
        <v>93.367906203545843</v>
      </c>
    </row>
    <row r="370" spans="1:6" ht="12.75" customHeight="1" x14ac:dyDescent="0.2">
      <c r="A370" s="55">
        <v>4221</v>
      </c>
      <c r="B370" s="87" t="s">
        <v>671</v>
      </c>
      <c r="C370" s="52" t="s">
        <v>763</v>
      </c>
      <c r="D370" s="244">
        <v>174161</v>
      </c>
      <c r="E370" s="244">
        <f>68090.19+5998</f>
        <v>74088.19</v>
      </c>
      <c r="F370" s="54">
        <f t="shared" si="81"/>
        <v>42.540057762644913</v>
      </c>
    </row>
    <row r="371" spans="1:6" ht="12.75" customHeight="1" x14ac:dyDescent="0.2">
      <c r="A371" s="55">
        <v>4222</v>
      </c>
      <c r="B371" s="87" t="s">
        <v>764</v>
      </c>
      <c r="C371" s="52" t="s">
        <v>765</v>
      </c>
      <c r="D371" s="244"/>
      <c r="E371" s="244">
        <v>3304</v>
      </c>
      <c r="F371" s="54" t="str">
        <f t="shared" si="81"/>
        <v>-</v>
      </c>
    </row>
    <row r="372" spans="1:6" ht="12.75" customHeight="1" x14ac:dyDescent="0.2">
      <c r="A372" s="55">
        <v>4223</v>
      </c>
      <c r="B372" s="87" t="s">
        <v>675</v>
      </c>
      <c r="C372" s="52" t="s">
        <v>766</v>
      </c>
      <c r="D372" s="244"/>
      <c r="E372" s="244">
        <f>48500+18056.25+20372</f>
        <v>86928.25</v>
      </c>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v>2369</v>
      </c>
      <c r="E375" s="244"/>
      <c r="F375" s="54">
        <f t="shared" si="81"/>
        <v>0</v>
      </c>
    </row>
    <row r="376" spans="1:6" ht="12.75" customHeight="1" x14ac:dyDescent="0.2">
      <c r="A376" s="55">
        <v>4227</v>
      </c>
      <c r="B376" s="234" t="s">
        <v>683</v>
      </c>
      <c r="C376" s="52" t="s">
        <v>770</v>
      </c>
      <c r="D376" s="244">
        <v>437651</v>
      </c>
      <c r="E376" s="244">
        <f>383442.5+25685</f>
        <v>409127.5</v>
      </c>
      <c r="F376" s="54">
        <f t="shared" si="81"/>
        <v>93.482592293859724</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154900</v>
      </c>
      <c r="E378" s="53">
        <f t="shared" si="102"/>
        <v>149900</v>
      </c>
      <c r="F378" s="54">
        <f t="shared" si="81"/>
        <v>96.772111039380249</v>
      </c>
    </row>
    <row r="379" spans="1:6" ht="12.75" customHeight="1" x14ac:dyDescent="0.2">
      <c r="A379" s="55">
        <v>4231</v>
      </c>
      <c r="B379" s="87" t="s">
        <v>689</v>
      </c>
      <c r="C379" s="52" t="s">
        <v>774</v>
      </c>
      <c r="D379" s="244">
        <v>154900</v>
      </c>
      <c r="E379" s="244">
        <v>149900</v>
      </c>
      <c r="F379" s="54">
        <f t="shared" si="81"/>
        <v>96.772111039380249</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10000</v>
      </c>
      <c r="E391" s="53">
        <f t="shared" si="105"/>
        <v>50750</v>
      </c>
      <c r="F391" s="54">
        <f t="shared" si="81"/>
        <v>507.5</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v>10000</v>
      </c>
      <c r="E393" s="244">
        <v>50750</v>
      </c>
      <c r="F393" s="54">
        <f t="shared" si="81"/>
        <v>507.5</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35037</v>
      </c>
      <c r="E396" s="53">
        <f t="shared" si="106"/>
        <v>0</v>
      </c>
      <c r="F396" s="54">
        <f t="shared" si="81"/>
        <v>0</v>
      </c>
    </row>
    <row r="397" spans="1:6" ht="12.75" customHeight="1" x14ac:dyDescent="0.2">
      <c r="A397" s="55">
        <v>431</v>
      </c>
      <c r="B397" s="87" t="s">
        <v>798</v>
      </c>
      <c r="C397" s="52" t="s">
        <v>799</v>
      </c>
      <c r="D397" s="53">
        <f t="shared" ref="D397:E397" si="107">SUM(D398:D399)</f>
        <v>35037</v>
      </c>
      <c r="E397" s="53">
        <f t="shared" si="107"/>
        <v>0</v>
      </c>
      <c r="F397" s="54">
        <f t="shared" si="81"/>
        <v>0</v>
      </c>
    </row>
    <row r="398" spans="1:6" ht="12.75" customHeight="1" x14ac:dyDescent="0.2">
      <c r="A398" s="55">
        <v>4311</v>
      </c>
      <c r="B398" s="87" t="s">
        <v>727</v>
      </c>
      <c r="C398" s="52" t="s">
        <v>800</v>
      </c>
      <c r="D398" s="244">
        <v>35037</v>
      </c>
      <c r="E398" s="244"/>
      <c r="F398" s="54">
        <f t="shared" si="81"/>
        <v>0</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600925</v>
      </c>
      <c r="E402" s="53">
        <f t="shared" si="109"/>
        <v>953522.18</v>
      </c>
      <c r="F402" s="54">
        <f t="shared" si="81"/>
        <v>158.6757382368848</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v>600925</v>
      </c>
      <c r="E406" s="244">
        <v>953522.18</v>
      </c>
      <c r="F406" s="54">
        <f t="shared" si="81"/>
        <v>158.6757382368848</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10354925</v>
      </c>
      <c r="E408" s="53">
        <f t="shared" si="111"/>
        <v>8823153.3100000005</v>
      </c>
      <c r="F408" s="54">
        <f t="shared" si="81"/>
        <v>85.207312558999703</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26927812</v>
      </c>
      <c r="E410" s="244">
        <v>26927811.77</v>
      </c>
      <c r="F410" s="54">
        <f t="shared" si="81"/>
        <v>99.999999145864507</v>
      </c>
    </row>
    <row r="411" spans="1:6" ht="12.75" customHeight="1" x14ac:dyDescent="0.2">
      <c r="A411" s="55">
        <v>97</v>
      </c>
      <c r="B411" s="87" t="s">
        <v>824</v>
      </c>
      <c r="C411" s="52" t="s">
        <v>825</v>
      </c>
      <c r="D411" s="244">
        <v>4308650</v>
      </c>
      <c r="E411" s="244">
        <v>3014794.13</v>
      </c>
      <c r="F411" s="54">
        <f t="shared" si="81"/>
        <v>69.970736309516894</v>
      </c>
    </row>
    <row r="412" spans="1:6" ht="12.75" customHeight="1" x14ac:dyDescent="0.2">
      <c r="A412" s="55" t="s">
        <v>605</v>
      </c>
      <c r="B412" s="87" t="s">
        <v>826</v>
      </c>
      <c r="C412" s="52" t="s">
        <v>827</v>
      </c>
      <c r="D412" s="53">
        <f>D6+D298</f>
        <v>42666551</v>
      </c>
      <c r="E412" s="53">
        <f>E6+E298</f>
        <v>32227499.639999997</v>
      </c>
      <c r="F412" s="54">
        <f t="shared" si="81"/>
        <v>75.533407047595659</v>
      </c>
    </row>
    <row r="413" spans="1:6" ht="12.75" customHeight="1" x14ac:dyDescent="0.2">
      <c r="A413" s="55" t="s">
        <v>605</v>
      </c>
      <c r="B413" s="87" t="s">
        <v>828</v>
      </c>
      <c r="C413" s="52" t="s">
        <v>829</v>
      </c>
      <c r="D413" s="53">
        <f t="shared" ref="D413:E413" si="112">D289+D350</f>
        <v>37748970</v>
      </c>
      <c r="E413" s="53">
        <f t="shared" si="112"/>
        <v>33305875.509999998</v>
      </c>
      <c r="F413" s="54">
        <f t="shared" si="81"/>
        <v>88.229892126858019</v>
      </c>
    </row>
    <row r="414" spans="1:6" ht="12.75" customHeight="1" x14ac:dyDescent="0.2">
      <c r="A414" s="55" t="s">
        <v>605</v>
      </c>
      <c r="B414" s="87" t="s">
        <v>830</v>
      </c>
      <c r="C414" s="52" t="s">
        <v>831</v>
      </c>
      <c r="D414" s="53">
        <f t="shared" ref="D414:E414" si="113">IF(D412&gt;=D413,D412-D413,0)</f>
        <v>4917581</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1078375.870000001</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10100459</v>
      </c>
      <c r="E417" s="53">
        <f t="shared" si="116"/>
        <v>5592871.7700000033</v>
      </c>
      <c r="F417" s="54">
        <f t="shared" si="81"/>
        <v>55.372451588586259</v>
      </c>
    </row>
    <row r="418" spans="1:6" ht="12.75" customHeight="1" x14ac:dyDescent="0.2">
      <c r="A418" s="57" t="s">
        <v>839</v>
      </c>
      <c r="B418" s="235" t="s">
        <v>840</v>
      </c>
      <c r="C418" s="58" t="s">
        <v>841</v>
      </c>
      <c r="D418" s="64">
        <f t="shared" ref="D418:E418" si="117">D294+D411</f>
        <v>4308650</v>
      </c>
      <c r="E418" s="64">
        <f t="shared" si="117"/>
        <v>26589319.77</v>
      </c>
      <c r="F418" s="59">
        <f t="shared" si="81"/>
        <v>617.11486823018811</v>
      </c>
    </row>
    <row r="419" spans="1:6" s="77" customFormat="1" ht="20.100000000000001" customHeight="1" x14ac:dyDescent="0.2">
      <c r="A419" s="354" t="s">
        <v>842</v>
      </c>
      <c r="B419" s="355"/>
      <c r="C419" s="221"/>
      <c r="D419" s="60"/>
      <c r="E419" s="60"/>
      <c r="F419" s="61"/>
    </row>
    <row r="420" spans="1:6" ht="12.75" customHeight="1" x14ac:dyDescent="0.2">
      <c r="A420" s="55">
        <v>8</v>
      </c>
      <c r="B420" s="87" t="s">
        <v>843</v>
      </c>
      <c r="C420" s="52" t="s">
        <v>844</v>
      </c>
      <c r="D420" s="53">
        <f t="shared" ref="D420:E420" si="118">D421+D459+D472+D484+D515</f>
        <v>2200000</v>
      </c>
      <c r="E420" s="53">
        <f t="shared" si="118"/>
        <v>5168699.71</v>
      </c>
      <c r="F420" s="54">
        <f t="shared" ref="F420:F647" si="119">IF(D420&lt;&gt;0,IF(E420/D420&gt;=100,"&gt;&gt;100",E420/D420*100),"-")</f>
        <v>234.9408959090909</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2200000</v>
      </c>
      <c r="E484" s="53">
        <f t="shared" si="137"/>
        <v>5168699.71</v>
      </c>
      <c r="F484" s="54">
        <f t="shared" si="119"/>
        <v>234.9408959090909</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2200000</v>
      </c>
      <c r="E495" s="53">
        <f t="shared" si="140"/>
        <v>4751500</v>
      </c>
      <c r="F495" s="54">
        <f t="shared" si="119"/>
        <v>215.97727272727272</v>
      </c>
    </row>
    <row r="496" spans="1:6" ht="12.75" customHeight="1" x14ac:dyDescent="0.2">
      <c r="A496" s="55">
        <v>8443</v>
      </c>
      <c r="B496" s="87" t="s">
        <v>995</v>
      </c>
      <c r="C496" s="52" t="s">
        <v>996</v>
      </c>
      <c r="D496" s="244">
        <v>2200000</v>
      </c>
      <c r="E496" s="244">
        <v>4751500</v>
      </c>
      <c r="F496" s="54">
        <f t="shared" si="119"/>
        <v>215.97727272727272</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417199.71</v>
      </c>
      <c r="F507" s="54" t="str">
        <f t="shared" si="119"/>
        <v>-</v>
      </c>
    </row>
    <row r="508" spans="1:6" ht="12.75" customHeight="1" x14ac:dyDescent="0.2">
      <c r="A508" s="55">
        <v>8471</v>
      </c>
      <c r="B508" s="87" t="s">
        <v>1019</v>
      </c>
      <c r="C508" s="52" t="s">
        <v>1020</v>
      </c>
      <c r="D508" s="244"/>
      <c r="E508" s="244">
        <v>417199.71</v>
      </c>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3592714.32</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3592714.32</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2950000</v>
      </c>
      <c r="F605" s="54" t="str">
        <f t="shared" si="119"/>
        <v>-</v>
      </c>
    </row>
    <row r="606" spans="1:6" ht="24" x14ac:dyDescent="0.2">
      <c r="A606" s="55">
        <v>5443</v>
      </c>
      <c r="B606" s="87" t="s">
        <v>1206</v>
      </c>
      <c r="C606" s="52" t="s">
        <v>1207</v>
      </c>
      <c r="D606" s="244"/>
      <c r="E606" s="244">
        <v>2950000</v>
      </c>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642714.31999999995</v>
      </c>
      <c r="F617" s="54" t="str">
        <f t="shared" si="119"/>
        <v>-</v>
      </c>
    </row>
    <row r="618" spans="1:6" ht="12.75" customHeight="1" x14ac:dyDescent="0.2">
      <c r="A618" s="55">
        <v>5471</v>
      </c>
      <c r="B618" s="87" t="s">
        <v>1230</v>
      </c>
      <c r="C618" s="52" t="s">
        <v>1231</v>
      </c>
      <c r="D618" s="244"/>
      <c r="E618" s="244">
        <v>642714.31999999995</v>
      </c>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2200000</v>
      </c>
      <c r="E635" s="53">
        <f t="shared" si="178"/>
        <v>1575985.3900000001</v>
      </c>
      <c r="F635" s="54">
        <f t="shared" si="119"/>
        <v>71.635699545454557</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f>2653808</f>
        <v>2653808</v>
      </c>
      <c r="E637" s="244">
        <f>4853808.13-10379.99</f>
        <v>4843428.1399999997</v>
      </c>
      <c r="F637" s="54">
        <f t="shared" si="119"/>
        <v>182.50861177598378</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44866551</v>
      </c>
      <c r="E639" s="53">
        <f t="shared" si="180"/>
        <v>37396199.349999994</v>
      </c>
      <c r="F639" s="54">
        <f t="shared" si="119"/>
        <v>83.349841956873377</v>
      </c>
    </row>
    <row r="640" spans="1:6" ht="12.75" customHeight="1" x14ac:dyDescent="0.2">
      <c r="A640" s="55" t="s">
        <v>605</v>
      </c>
      <c r="B640" s="87" t="s">
        <v>1274</v>
      </c>
      <c r="C640" s="52" t="s">
        <v>1275</v>
      </c>
      <c r="D640" s="53">
        <f t="shared" ref="D640:E640" si="181">D413+D528</f>
        <v>37748970</v>
      </c>
      <c r="E640" s="53">
        <f t="shared" si="181"/>
        <v>36898589.829999998</v>
      </c>
      <c r="F640" s="54">
        <f t="shared" si="119"/>
        <v>97.74727583295649</v>
      </c>
    </row>
    <row r="641" spans="1:6" ht="12.75" customHeight="1" x14ac:dyDescent="0.2">
      <c r="A641" s="55" t="s">
        <v>605</v>
      </c>
      <c r="B641" s="87" t="s">
        <v>1276</v>
      </c>
      <c r="C641" s="52" t="s">
        <v>1277</v>
      </c>
      <c r="D641" s="53">
        <f t="shared" ref="D641:E641" si="182">IF(D639&gt;=D640,D639-D640,0)</f>
        <v>7117581</v>
      </c>
      <c r="E641" s="53">
        <f t="shared" si="182"/>
        <v>497609.51999999583</v>
      </c>
      <c r="F641" s="54">
        <f t="shared" si="119"/>
        <v>6.9912730181784486</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7446651</v>
      </c>
      <c r="E644" s="53">
        <f t="shared" si="185"/>
        <v>749443.63000000361</v>
      </c>
      <c r="F644" s="54">
        <f t="shared" si="119"/>
        <v>10.064170188719784</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329070</v>
      </c>
      <c r="E646" s="53">
        <f t="shared" si="187"/>
        <v>251834.11000000779</v>
      </c>
      <c r="F646" s="54">
        <f t="shared" si="119"/>
        <v>76.529039414108794</v>
      </c>
    </row>
    <row r="647" spans="1:6" ht="24" x14ac:dyDescent="0.2">
      <c r="A647" s="57" t="s">
        <v>1288</v>
      </c>
      <c r="B647" s="235" t="s">
        <v>1289</v>
      </c>
      <c r="C647" s="58" t="s">
        <v>1288</v>
      </c>
      <c r="D647" s="245">
        <v>170454</v>
      </c>
      <c r="E647" s="245">
        <v>89304.8</v>
      </c>
      <c r="F647" s="59">
        <f t="shared" si="119"/>
        <v>52.392316988747702</v>
      </c>
    </row>
    <row r="648" spans="1:6" s="77" customFormat="1" ht="20.100000000000001" customHeight="1" x14ac:dyDescent="0.2">
      <c r="A648" s="354" t="s">
        <v>1290</v>
      </c>
      <c r="B648" s="355"/>
      <c r="C648" s="221"/>
      <c r="D648" s="60"/>
      <c r="E648" s="60"/>
      <c r="F648" s="61"/>
    </row>
    <row r="649" spans="1:6" ht="12.75" customHeight="1" x14ac:dyDescent="0.2">
      <c r="A649" s="55">
        <v>11</v>
      </c>
      <c r="B649" s="87" t="s">
        <v>1291</v>
      </c>
      <c r="C649" s="52" t="s">
        <v>1292</v>
      </c>
      <c r="D649" s="244">
        <v>1271879</v>
      </c>
      <c r="E649" s="244">
        <f>1061925.86+10171.28+30085+53223.16+12705.98</f>
        <v>1168111.28</v>
      </c>
      <c r="F649" s="54">
        <f t="shared" ref="F649:F724" si="188">IF(D649&lt;&gt;0,IF(E649/D649&gt;=100,"&gt;&gt;100",E649/D649*100),"-")</f>
        <v>91.841384282624375</v>
      </c>
    </row>
    <row r="650" spans="1:6" ht="12.75" customHeight="1" x14ac:dyDescent="0.2">
      <c r="A650" s="55" t="s">
        <v>1293</v>
      </c>
      <c r="B650" s="87" t="s">
        <v>1294</v>
      </c>
      <c r="C650" s="52" t="s">
        <v>1293</v>
      </c>
      <c r="D650" s="312">
        <v>70904481</v>
      </c>
      <c r="E650" s="244">
        <f>40909644.06+728158.52+263777+2765056.09+8367121.5</f>
        <v>53033757.170000002</v>
      </c>
      <c r="F650" s="54">
        <f t="shared" si="188"/>
        <v>74.796058615815824</v>
      </c>
    </row>
    <row r="651" spans="1:6" ht="12.75" customHeight="1" x14ac:dyDescent="0.2">
      <c r="A651" s="55" t="s">
        <v>1295</v>
      </c>
      <c r="B651" s="87" t="s">
        <v>1296</v>
      </c>
      <c r="C651" s="52" t="s">
        <v>1295</v>
      </c>
      <c r="D651" s="244">
        <v>71008250</v>
      </c>
      <c r="E651" s="244">
        <f>40091858.42+728315.93+289592+2803713.36+8370428.87</f>
        <v>52283908.579999998</v>
      </c>
      <c r="F651" s="54">
        <f t="shared" si="188"/>
        <v>73.630752173162975</v>
      </c>
    </row>
    <row r="652" spans="1:6" ht="24" x14ac:dyDescent="0.2">
      <c r="A652" s="55">
        <v>11</v>
      </c>
      <c r="B652" s="87" t="s">
        <v>1297</v>
      </c>
      <c r="C652" s="52" t="s">
        <v>1298</v>
      </c>
      <c r="D652" s="53">
        <f t="shared" ref="D652:E652" si="189">+D649+D650-D651</f>
        <v>1168110</v>
      </c>
      <c r="E652" s="53">
        <f t="shared" si="189"/>
        <v>1917959.8700000048</v>
      </c>
      <c r="F652" s="54">
        <f t="shared" si="188"/>
        <v>164.19342955714828</v>
      </c>
    </row>
    <row r="653" spans="1:6" ht="24" x14ac:dyDescent="0.2">
      <c r="A653" s="55" t="s">
        <v>605</v>
      </c>
      <c r="B653" s="87" t="s">
        <v>1299</v>
      </c>
      <c r="C653" s="52" t="s">
        <v>1300</v>
      </c>
      <c r="D653" s="264">
        <v>49</v>
      </c>
      <c r="E653" s="264">
        <v>27</v>
      </c>
      <c r="F653" s="54">
        <f t="shared" si="188"/>
        <v>55.102040816326522</v>
      </c>
    </row>
    <row r="654" spans="1:6" ht="24" x14ac:dyDescent="0.2">
      <c r="A654" s="55" t="s">
        <v>605</v>
      </c>
      <c r="B654" s="87" t="s">
        <v>1301</v>
      </c>
      <c r="C654" s="52" t="s">
        <v>1302</v>
      </c>
      <c r="D654" s="264">
        <v>33</v>
      </c>
      <c r="E654" s="264">
        <f>4+2+19+14</f>
        <v>39</v>
      </c>
      <c r="F654" s="54">
        <f t="shared" si="188"/>
        <v>118.18181818181819</v>
      </c>
    </row>
    <row r="655" spans="1:6" ht="12.75" customHeight="1" x14ac:dyDescent="0.2">
      <c r="A655" s="55" t="s">
        <v>605</v>
      </c>
      <c r="B655" s="87" t="s">
        <v>1303</v>
      </c>
      <c r="C655" s="52" t="s">
        <v>1304</v>
      </c>
      <c r="D655" s="264">
        <v>48</v>
      </c>
      <c r="E655" s="264">
        <v>27</v>
      </c>
      <c r="F655" s="54">
        <f t="shared" si="188"/>
        <v>56.25</v>
      </c>
    </row>
    <row r="656" spans="1:6" ht="12.75" customHeight="1" x14ac:dyDescent="0.2">
      <c r="A656" s="55" t="s">
        <v>605</v>
      </c>
      <c r="B656" s="87" t="s">
        <v>1305</v>
      </c>
      <c r="C656" s="52" t="s">
        <v>1306</v>
      </c>
      <c r="D656" s="264">
        <v>33</v>
      </c>
      <c r="E656" s="264">
        <f>4+2+19+14</f>
        <v>39</v>
      </c>
      <c r="F656" s="54">
        <f t="shared" si="188"/>
        <v>118.18181818181819</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v>672</v>
      </c>
      <c r="E658" s="244">
        <v>18.57</v>
      </c>
      <c r="F658" s="54">
        <f t="shared" si="188"/>
        <v>2.7633928571428572</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v>3165</v>
      </c>
      <c r="E660" s="244">
        <v>1327.2</v>
      </c>
      <c r="F660" s="54">
        <f t="shared" si="188"/>
        <v>41.933649289099527</v>
      </c>
    </row>
    <row r="661" spans="1:6" ht="12.75" customHeight="1" x14ac:dyDescent="0.2">
      <c r="A661" s="55">
        <v>63311</v>
      </c>
      <c r="B661" s="87" t="s">
        <v>1316</v>
      </c>
      <c r="C661" s="52" t="s">
        <v>1317</v>
      </c>
      <c r="D661" s="244">
        <v>11081810</v>
      </c>
      <c r="E661" s="244">
        <v>11438265.99</v>
      </c>
      <c r="F661" s="54">
        <f t="shared" si="188"/>
        <v>103.21658636991612</v>
      </c>
    </row>
    <row r="662" spans="1:6" ht="12.75" customHeight="1" x14ac:dyDescent="0.2">
      <c r="A662" s="55">
        <v>63312</v>
      </c>
      <c r="B662" s="87" t="s">
        <v>1318</v>
      </c>
      <c r="C662" s="52" t="s">
        <v>1319</v>
      </c>
      <c r="D662" s="244"/>
      <c r="E662" s="244">
        <v>20000</v>
      </c>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v>2490741</v>
      </c>
      <c r="E665" s="244">
        <v>352439</v>
      </c>
      <c r="F665" s="54">
        <f t="shared" si="188"/>
        <v>14.149965813386459</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v>68684</v>
      </c>
      <c r="E667" s="244"/>
      <c r="F667" s="54">
        <f t="shared" si="188"/>
        <v>0</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v>242352.25</v>
      </c>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v>7380</v>
      </c>
      <c r="F675" s="54" t="str">
        <f t="shared" si="188"/>
        <v>-</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c r="E677" s="244">
        <f>41000</f>
        <v>41000</v>
      </c>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v>13429161</v>
      </c>
      <c r="E698" s="244"/>
      <c r="F698" s="54">
        <f t="shared" si="188"/>
        <v>0</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c r="E717" s="244"/>
      <c r="F717" s="54" t="str">
        <f t="shared" si="188"/>
        <v>-</v>
      </c>
    </row>
    <row r="718" spans="1:6" ht="12.75" customHeight="1" x14ac:dyDescent="0.2">
      <c r="A718" s="55">
        <v>32121</v>
      </c>
      <c r="B718" s="87" t="s">
        <v>1412</v>
      </c>
      <c r="C718" s="52" t="s">
        <v>1413</v>
      </c>
      <c r="D718" s="244">
        <v>150679</v>
      </c>
      <c r="E718" s="244">
        <f>57231.89+14771.16+57083.74+47223.49</f>
        <v>176310.28</v>
      </c>
      <c r="F718" s="54">
        <f t="shared" si="188"/>
        <v>117.01051905043171</v>
      </c>
    </row>
    <row r="719" spans="1:6" ht="12.75" customHeight="1" x14ac:dyDescent="0.2">
      <c r="A719" s="55" t="s">
        <v>1414</v>
      </c>
      <c r="B719" s="87" t="s">
        <v>1415</v>
      </c>
      <c r="C719" s="52" t="s">
        <v>1414</v>
      </c>
      <c r="D719" s="244">
        <v>100221</v>
      </c>
      <c r="E719" s="244">
        <v>2000</v>
      </c>
      <c r="F719" s="54">
        <f t="shared" si="188"/>
        <v>1.9955897466598815</v>
      </c>
    </row>
    <row r="720" spans="1:6" ht="12.75" customHeight="1" x14ac:dyDescent="0.2">
      <c r="A720" s="55" t="s">
        <v>1416</v>
      </c>
      <c r="B720" s="87" t="s">
        <v>1417</v>
      </c>
      <c r="C720" s="52" t="s">
        <v>1416</v>
      </c>
      <c r="D720" s="244">
        <v>9075</v>
      </c>
      <c r="E720" s="244">
        <v>12632.5</v>
      </c>
      <c r="F720" s="54">
        <f t="shared" si="188"/>
        <v>139.20110192837464</v>
      </c>
    </row>
    <row r="721" spans="1:6" ht="12.75" customHeight="1" x14ac:dyDescent="0.2">
      <c r="A721" s="55" t="s">
        <v>1418</v>
      </c>
      <c r="B721" s="87" t="s">
        <v>1419</v>
      </c>
      <c r="C721" s="52" t="s">
        <v>1418</v>
      </c>
      <c r="D721" s="244">
        <v>26384</v>
      </c>
      <c r="E721" s="244">
        <v>13766.88</v>
      </c>
      <c r="F721" s="54">
        <f t="shared" si="188"/>
        <v>52.178896300788359</v>
      </c>
    </row>
    <row r="722" spans="1:6" ht="12.75" customHeight="1" x14ac:dyDescent="0.2">
      <c r="A722" s="55" t="s">
        <v>1420</v>
      </c>
      <c r="B722" s="87" t="s">
        <v>1421</v>
      </c>
      <c r="C722" s="52" t="s">
        <v>1420</v>
      </c>
      <c r="D722" s="244">
        <v>451149</v>
      </c>
      <c r="E722" s="244">
        <f>238110.16+164103.02</f>
        <v>402213.18</v>
      </c>
      <c r="F722" s="54">
        <f t="shared" si="188"/>
        <v>89.153069163402776</v>
      </c>
    </row>
    <row r="723" spans="1:6" ht="12.75" customHeight="1" x14ac:dyDescent="0.2">
      <c r="A723" s="55" t="s">
        <v>1422</v>
      </c>
      <c r="B723" s="87" t="s">
        <v>1423</v>
      </c>
      <c r="C723" s="52" t="s">
        <v>1422</v>
      </c>
      <c r="D723" s="244">
        <v>3903</v>
      </c>
      <c r="E723" s="244">
        <v>75228.990000000005</v>
      </c>
      <c r="F723" s="54">
        <f t="shared" si="188"/>
        <v>1927.4657955418909</v>
      </c>
    </row>
    <row r="724" spans="1:6" ht="12.75" customHeight="1" x14ac:dyDescent="0.2">
      <c r="A724" s="55" t="s">
        <v>1424</v>
      </c>
      <c r="B724" s="87" t="s">
        <v>1425</v>
      </c>
      <c r="C724" s="52" t="s">
        <v>1424</v>
      </c>
      <c r="D724" s="244">
        <v>319550</v>
      </c>
      <c r="E724" s="244">
        <v>145250</v>
      </c>
      <c r="F724" s="54">
        <f t="shared" si="188"/>
        <v>45.454545454545453</v>
      </c>
    </row>
    <row r="725" spans="1:6" ht="12.75" customHeight="1" x14ac:dyDescent="0.2">
      <c r="A725" s="55">
        <v>32911</v>
      </c>
      <c r="B725" s="87" t="s">
        <v>1426</v>
      </c>
      <c r="C725" s="52" t="s">
        <v>1427</v>
      </c>
      <c r="D725" s="244">
        <v>203137</v>
      </c>
      <c r="E725" s="244">
        <v>164923.96</v>
      </c>
      <c r="F725" s="54">
        <f t="shared" ref="F725:F979" si="190">IF(D725&lt;&gt;0,IF(E725/D725&gt;=100,"&gt;&gt;100",E725/D725*100),"-")</f>
        <v>81.188537784844712</v>
      </c>
    </row>
    <row r="726" spans="1:6" ht="12.75" customHeight="1" x14ac:dyDescent="0.2">
      <c r="A726" s="55" t="s">
        <v>1428</v>
      </c>
      <c r="B726" s="87" t="s">
        <v>1429</v>
      </c>
      <c r="C726" s="52" t="s">
        <v>1428</v>
      </c>
      <c r="D726" s="312">
        <v>7354</v>
      </c>
      <c r="E726" s="244">
        <v>2660</v>
      </c>
      <c r="F726" s="54">
        <f t="shared" si="190"/>
        <v>36.17079140603753</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v>1937.3</v>
      </c>
      <c r="F759" s="54" t="str">
        <f t="shared" si="190"/>
        <v>-</v>
      </c>
    </row>
    <row r="760" spans="1:6" ht="12.75" customHeight="1" x14ac:dyDescent="0.2">
      <c r="A760" s="55">
        <v>35232</v>
      </c>
      <c r="B760" s="87" t="s">
        <v>1496</v>
      </c>
      <c r="C760" s="52" t="s">
        <v>1497</v>
      </c>
      <c r="D760" s="244">
        <v>758186</v>
      </c>
      <c r="E760" s="244">
        <v>301202.51</v>
      </c>
      <c r="F760" s="54">
        <f t="shared" si="190"/>
        <v>39.726730643931703</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v>1243837</v>
      </c>
      <c r="E804" s="244"/>
      <c r="F804" s="54">
        <f t="shared" si="190"/>
        <v>0</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v>1014827</v>
      </c>
      <c r="E816" s="244">
        <v>665196.63</v>
      </c>
      <c r="F816" s="54">
        <f t="shared" si="190"/>
        <v>65.547785977314362</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v>288290</v>
      </c>
      <c r="E819" s="244">
        <f>387040.14+4500</f>
        <v>391540.14</v>
      </c>
      <c r="F819" s="54">
        <f t="shared" si="190"/>
        <v>135.81467966283952</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v>396000</v>
      </c>
      <c r="E821" s="244"/>
      <c r="F821" s="54">
        <f t="shared" si="190"/>
        <v>0</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v>112688</v>
      </c>
      <c r="E823" s="244">
        <v>644842</v>
      </c>
      <c r="F823" s="54">
        <f t="shared" si="190"/>
        <v>572.23661791850066</v>
      </c>
    </row>
    <row r="824" spans="1:6" ht="12.75" customHeight="1" x14ac:dyDescent="0.2">
      <c r="A824" s="55">
        <v>37221</v>
      </c>
      <c r="B824" s="87" t="s">
        <v>1624</v>
      </c>
      <c r="C824" s="52" t="s">
        <v>1625</v>
      </c>
      <c r="D824" s="244">
        <v>154976</v>
      </c>
      <c r="E824" s="244">
        <v>202881.12</v>
      </c>
      <c r="F824" s="54">
        <f t="shared" si="190"/>
        <v>130.91131530043361</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v>185297</v>
      </c>
      <c r="E826" s="244">
        <v>323439.32</v>
      </c>
      <c r="F826" s="54">
        <f t="shared" si="190"/>
        <v>174.55183839997409</v>
      </c>
    </row>
    <row r="827" spans="1:6" ht="12.75" customHeight="1" x14ac:dyDescent="0.2">
      <c r="A827" s="55" t="s">
        <v>1629</v>
      </c>
      <c r="B827" s="87" t="s">
        <v>1630</v>
      </c>
      <c r="C827" s="52" t="s">
        <v>1629</v>
      </c>
      <c r="D827" s="244"/>
      <c r="E827" s="244">
        <v>14626.78</v>
      </c>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v>285975</v>
      </c>
      <c r="E829" s="244">
        <v>301500</v>
      </c>
      <c r="F829" s="54">
        <f t="shared" si="190"/>
        <v>105.4287962234461</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v>2200000</v>
      </c>
      <c r="E885" s="244">
        <v>4751500</v>
      </c>
      <c r="F885" s="54">
        <f t="shared" si="190"/>
        <v>215.97727272727272</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v>417199.71</v>
      </c>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v>2950000</v>
      </c>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v>642714.31999999995</v>
      </c>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50" t="s">
        <v>1941</v>
      </c>
      <c r="B983" s="351"/>
      <c r="C983" s="68"/>
      <c r="D983" s="75"/>
      <c r="E983" s="75"/>
      <c r="F983" s="76"/>
    </row>
    <row r="984" spans="1:6" ht="39" customHeight="1" x14ac:dyDescent="0.2">
      <c r="A984" s="202" t="s">
        <v>1942</v>
      </c>
      <c r="B984" s="198" t="s">
        <v>40</v>
      </c>
      <c r="C984" s="222" t="s">
        <v>41</v>
      </c>
      <c r="D984" s="67" t="s">
        <v>1943</v>
      </c>
      <c r="E984" s="69" t="s">
        <v>1944</v>
      </c>
      <c r="F984" s="67" t="s">
        <v>51</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5" workbookViewId="0">
      <selection activeCell="D173" sqref="D173"/>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299" t="s">
        <v>48</v>
      </c>
      <c r="B3" s="300" t="s">
        <v>40</v>
      </c>
      <c r="C3" s="301" t="s">
        <v>41</v>
      </c>
      <c r="D3" s="302" t="s">
        <v>1963</v>
      </c>
      <c r="E3" s="300" t="s">
        <v>1964</v>
      </c>
      <c r="F3" s="303" t="s">
        <v>51</v>
      </c>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1965</v>
      </c>
      <c r="B5" s="360"/>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108198469</v>
      </c>
      <c r="E6" s="231">
        <f t="shared" si="0"/>
        <v>132619318.41</v>
      </c>
      <c r="F6" s="232">
        <f t="shared" ref="F6:F260" si="1">IF(D6&gt;0,IF(E6/D6&gt;=100,"&gt;&gt;100",E6/D6*100),"-")</f>
        <v>122.57042048349132</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85018325</v>
      </c>
      <c r="E7" s="106">
        <f t="shared" si="2"/>
        <v>91185752.760000005</v>
      </c>
      <c r="F7" s="95">
        <f t="shared" si="1"/>
        <v>107.25423343732072</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2134519</v>
      </c>
      <c r="E8" s="106">
        <f>E9+E10-E11</f>
        <v>2698029.56</v>
      </c>
      <c r="F8" s="95">
        <f t="shared" si="1"/>
        <v>126.39988493894879</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2089517</v>
      </c>
      <c r="E9" s="249">
        <v>2653027.7400000002</v>
      </c>
      <c r="F9" s="95">
        <f t="shared" si="1"/>
        <v>126.96846878967725</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45002</v>
      </c>
      <c r="E10" s="249">
        <v>45001.82</v>
      </c>
      <c r="F10" s="95">
        <f t="shared" si="1"/>
        <v>99.999600017776984</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81435946</v>
      </c>
      <c r="E12" s="106">
        <f t="shared" si="3"/>
        <v>86512019.390000001</v>
      </c>
      <c r="F12" s="95">
        <f t="shared" si="1"/>
        <v>106.23320982849516</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76122528</v>
      </c>
      <c r="E13" s="106">
        <f t="shared" si="4"/>
        <v>81225573.909999996</v>
      </c>
      <c r="F13" s="95">
        <f t="shared" si="1"/>
        <v>106.7037262740407</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2533673</v>
      </c>
      <c r="E14" s="249">
        <v>2811272.78</v>
      </c>
      <c r="F14" s="95">
        <f t="shared" si="1"/>
        <v>110.95641702776955</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61169571</v>
      </c>
      <c r="E15" s="249">
        <f>61535565.23+161588.95</f>
        <v>61697154.18</v>
      </c>
      <c r="F15" s="95">
        <f t="shared" si="1"/>
        <v>100.86249285612941</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80516799</v>
      </c>
      <c r="E16" s="249">
        <v>84298434.769999996</v>
      </c>
      <c r="F16" s="95">
        <f t="shared" si="1"/>
        <v>104.69670406296206</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23533914</v>
      </c>
      <c r="E17" s="249">
        <v>30515134.399999999</v>
      </c>
      <c r="F17" s="95">
        <f t="shared" si="1"/>
        <v>129.66451054422993</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91631429</v>
      </c>
      <c r="E18" s="249">
        <f>98072117.46+24304.76</f>
        <v>98096422.219999999</v>
      </c>
      <c r="F18" s="95">
        <f t="shared" si="1"/>
        <v>107.05543206141638</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887446</v>
      </c>
      <c r="E19" s="106">
        <f t="shared" si="5"/>
        <v>597462.16000000108</v>
      </c>
      <c r="F19" s="95">
        <f t="shared" si="1"/>
        <v>67.323776319911417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4145342</v>
      </c>
      <c r="E20" s="249">
        <f>3663332.79+65645.39+102871+231807.97+106426.23</f>
        <v>4170083.3800000004</v>
      </c>
      <c r="F20" s="95">
        <f t="shared" si="1"/>
        <v>100.5968477389803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276613</v>
      </c>
      <c r="E21" s="249">
        <f>264712.88+15204</f>
        <v>279916.88</v>
      </c>
      <c r="F21" s="95">
        <f t="shared" si="1"/>
        <v>101.19440517979994</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1283241</v>
      </c>
      <c r="E22" s="249">
        <f>1358102.45+42414.06+20792</f>
        <v>1421308.51</v>
      </c>
      <c r="F22" s="95">
        <f t="shared" si="1"/>
        <v>110.75928138206308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2369</v>
      </c>
      <c r="E23" s="249">
        <v>2368.8000000000002</v>
      </c>
      <c r="F23" s="95">
        <f t="shared" si="1"/>
        <v>99.991557619248638</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413318</v>
      </c>
      <c r="E24" s="249">
        <v>413318.22</v>
      </c>
      <c r="F24" s="95">
        <f t="shared" si="1"/>
        <v>100.00005322778102</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84444</v>
      </c>
      <c r="E25" s="249">
        <v>84444.07</v>
      </c>
      <c r="F25" s="95">
        <f t="shared" si="1"/>
        <v>100.00008289517315</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441190</v>
      </c>
      <c r="E26" s="249">
        <f>162687.88+114725.12+209833.54</f>
        <v>487246.54000000004</v>
      </c>
      <c r="F26" s="95">
        <f t="shared" si="1"/>
        <v>110.43916226569053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5759071</v>
      </c>
      <c r="E28" s="249">
        <f>5922482.97+49955.16+180257.01+108529.1</f>
        <v>6261224.2399999993</v>
      </c>
      <c r="F28" s="95">
        <f t="shared" si="1"/>
        <v>108.71934449149869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3565382</v>
      </c>
      <c r="E29" s="106">
        <f t="shared" si="6"/>
        <v>3513348.72</v>
      </c>
      <c r="F29" s="95">
        <f t="shared" si="1"/>
        <v>98.540597332908504</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1385504</v>
      </c>
      <c r="E30" s="249">
        <v>1535404.33</v>
      </c>
      <c r="F30" s="95">
        <f t="shared" si="1"/>
        <v>110.81919142781256</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v>2430342</v>
      </c>
      <c r="E32" s="249">
        <v>2490342.5</v>
      </c>
      <c r="F32" s="95">
        <f t="shared" si="1"/>
        <v>102.46880891660514</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250464</v>
      </c>
      <c r="E34" s="249">
        <v>512398.11</v>
      </c>
      <c r="F34" s="95">
        <f t="shared" si="1"/>
        <v>204.57954436565734</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413374</v>
      </c>
      <c r="E35" s="106">
        <f t="shared" si="7"/>
        <v>591382.52</v>
      </c>
      <c r="F35" s="95">
        <f t="shared" si="1"/>
        <v>143.06234064067891</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344986</v>
      </c>
      <c r="E36" s="249">
        <v>405725</v>
      </c>
      <c r="F36" s="95">
        <f t="shared" si="1"/>
        <v>117.60622170175021</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68388</v>
      </c>
      <c r="E37" s="249">
        <v>68388</v>
      </c>
      <c r="F37" s="95">
        <f t="shared" si="1"/>
        <v>100</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v>182875.03</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0</v>
      </c>
      <c r="E40" s="249">
        <v>65605.509999999995</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258863</v>
      </c>
      <c r="E41" s="106">
        <f t="shared" si="8"/>
        <v>367018.04000000004</v>
      </c>
      <c r="F41" s="95">
        <f t="shared" si="1"/>
        <v>141.78080297300119</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v>258863</v>
      </c>
      <c r="E42" s="249">
        <v>465745.63</v>
      </c>
      <c r="F42" s="95">
        <f t="shared" si="1"/>
        <v>179.91973746730895</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v>98727.59</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188353</v>
      </c>
      <c r="E45" s="106">
        <f t="shared" si="9"/>
        <v>217234.04000000004</v>
      </c>
      <c r="F45" s="95">
        <f t="shared" si="1"/>
        <v>115.33346429310924</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54307</v>
      </c>
      <c r="E47" s="249">
        <f>92152.94+12903.8</f>
        <v>105056.74</v>
      </c>
      <c r="F47" s="95">
        <f t="shared" si="1"/>
        <v>193.44972103043807</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3833322</v>
      </c>
      <c r="E48" s="249">
        <v>3910822.44</v>
      </c>
      <c r="F48" s="95">
        <f t="shared" si="1"/>
        <v>102.02175658606293</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v>928461</v>
      </c>
      <c r="E49" s="249">
        <v>869403.5</v>
      </c>
      <c r="F49" s="95">
        <f t="shared" si="1"/>
        <v>93.639205093159532</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4627737</v>
      </c>
      <c r="E50" s="249">
        <v>4668048.6399999997</v>
      </c>
      <c r="F50" s="95">
        <f t="shared" si="1"/>
        <v>100.87108753155158</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v>764637</v>
      </c>
      <c r="E51" s="249">
        <v>764637.87</v>
      </c>
      <c r="F51" s="95">
        <f t="shared" si="1"/>
        <v>100.00011377947968</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622445</v>
      </c>
      <c r="E52" s="106">
        <f t="shared" si="10"/>
        <v>621259</v>
      </c>
      <c r="F52" s="95">
        <f t="shared" si="1"/>
        <v>99.8094610768823</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v>173047</v>
      </c>
      <c r="E53" s="249"/>
      <c r="F53" s="95">
        <f t="shared" si="1"/>
        <v>0</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870532</v>
      </c>
      <c r="E54" s="249">
        <f>860224.47+10308.51+194021.99</f>
        <v>1064554.97</v>
      </c>
      <c r="F54" s="95">
        <f t="shared" si="1"/>
        <v>122.28786190513388</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421134</v>
      </c>
      <c r="E55" s="249">
        <f>239507.6+9766.38+194021.99</f>
        <v>443295.97</v>
      </c>
      <c r="F55" s="95">
        <f t="shared" si="1"/>
        <v>105.26245090636235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368</v>
      </c>
      <c r="E56" s="106">
        <f t="shared" si="11"/>
        <v>545401.14</v>
      </c>
      <c r="F56" s="95" t="str">
        <f t="shared" si="1"/>
        <v>&gt;&gt;100</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368</v>
      </c>
      <c r="E57" s="249">
        <v>545401.14</v>
      </c>
      <c r="F57" s="95" t="str">
        <f t="shared" si="1"/>
        <v>&gt;&gt;100</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60410</v>
      </c>
      <c r="E63" s="106">
        <f t="shared" si="12"/>
        <v>44405.8</v>
      </c>
      <c r="F63" s="95">
        <f t="shared" si="1"/>
        <v>73.507366330077801</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45130</v>
      </c>
      <c r="E64" s="249">
        <v>38025.800000000003</v>
      </c>
      <c r="F64" s="95">
        <f t="shared" si="1"/>
        <v>84.258364724130303</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v>15280</v>
      </c>
      <c r="E67" s="249">
        <v>6380</v>
      </c>
      <c r="F67" s="95">
        <f t="shared" si="1"/>
        <v>41.753926701570684</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23180144</v>
      </c>
      <c r="E68" s="106">
        <f t="shared" si="13"/>
        <v>41433565.649999999</v>
      </c>
      <c r="F68" s="95">
        <f t="shared" si="1"/>
        <v>178.74593725560979</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1168112</v>
      </c>
      <c r="E69" s="106">
        <f t="shared" si="14"/>
        <v>1917959.87</v>
      </c>
      <c r="F69" s="95">
        <f t="shared" si="1"/>
        <v>164.1931484309724</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1168112</v>
      </c>
      <c r="E70" s="106">
        <f t="shared" si="15"/>
        <v>1917959.87</v>
      </c>
      <c r="F70" s="95">
        <f t="shared" si="1"/>
        <v>164.1931484309724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1165612</v>
      </c>
      <c r="E72" s="249">
        <f>1903086.57-23375.07+10013.87+4270+14565.89+5898.61</f>
        <v>1914459.87</v>
      </c>
      <c r="F72" s="95">
        <f t="shared" si="1"/>
        <v>164.24503779988541</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2500</v>
      </c>
      <c r="E73" s="249">
        <v>3500</v>
      </c>
      <c r="F73" s="95">
        <f t="shared" si="1"/>
        <v>140</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435602</v>
      </c>
      <c r="E78" s="106">
        <f>E79+SUM(E82:E84)-E85+E86</f>
        <v>550264</v>
      </c>
      <c r="F78" s="95">
        <f t="shared" si="1"/>
        <v>126.32265232941997</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6092</v>
      </c>
      <c r="E83" s="249">
        <v>4871.8100000000004</v>
      </c>
      <c r="F83" s="95">
        <f t="shared" si="1"/>
        <v>79.970617202889045</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327631</v>
      </c>
      <c r="E84" s="249">
        <f>42689.03+467200.86</f>
        <v>509889.89</v>
      </c>
      <c r="F84" s="95">
        <f t="shared" si="1"/>
        <v>155.62931773855345</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101879</v>
      </c>
      <c r="E86" s="249">
        <f>12506.75+5748.3+16354.25+893</f>
        <v>35502.300000000003</v>
      </c>
      <c r="F86" s="95">
        <f t="shared" si="1"/>
        <v>34.847515189587654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12079280</v>
      </c>
      <c r="E134" s="106">
        <f t="shared" si="23"/>
        <v>12069280</v>
      </c>
      <c r="F134" s="95">
        <f t="shared" si="1"/>
        <v>99.917213608758132</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12079280</v>
      </c>
      <c r="E135" s="106">
        <f t="shared" si="24"/>
        <v>12069280</v>
      </c>
      <c r="F135" s="95">
        <f t="shared" si="1"/>
        <v>99.917213608758132</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v>12079280</v>
      </c>
      <c r="E141" s="249">
        <v>12069280</v>
      </c>
      <c r="F141" s="95">
        <f t="shared" si="1"/>
        <v>99.917213608758132</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4977472</v>
      </c>
      <c r="E146" s="106">
        <f t="shared" si="26"/>
        <v>23791962.850000001</v>
      </c>
      <c r="F146" s="95">
        <f t="shared" si="1"/>
        <v>477.99290181843315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192080</v>
      </c>
      <c r="E147" s="249">
        <v>143177.97</v>
      </c>
      <c r="F147" s="95">
        <f t="shared" si="1"/>
        <v>74.540800708038319</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916330</v>
      </c>
      <c r="E158" s="249">
        <v>23618527.420000002</v>
      </c>
      <c r="F158" s="95">
        <f t="shared" si="1"/>
        <v>2577.5132779675446</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5823428</v>
      </c>
      <c r="E159" s="249">
        <v>2045881.91</v>
      </c>
      <c r="F159" s="95">
        <f t="shared" si="1"/>
        <v>35.131917317428844</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93678</v>
      </c>
      <c r="E160" s="249">
        <f>71196.5+146240.71</f>
        <v>217437.21</v>
      </c>
      <c r="F160" s="95">
        <f t="shared" si="1"/>
        <v>232.11128546723882</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9050</v>
      </c>
      <c r="E162" s="249">
        <v>9050</v>
      </c>
      <c r="F162" s="95">
        <f t="shared" si="1"/>
        <v>100</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2057094</v>
      </c>
      <c r="E163" s="249">
        <v>2242111.66</v>
      </c>
      <c r="F163" s="95">
        <f t="shared" si="1"/>
        <v>108.99412763830921</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4349224</v>
      </c>
      <c r="E164" s="106">
        <f t="shared" si="28"/>
        <v>3014794.13</v>
      </c>
      <c r="F164" s="95">
        <f t="shared" si="1"/>
        <v>69.317977873754032</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4349224</v>
      </c>
      <c r="E165" s="249">
        <v>3014794.13</v>
      </c>
      <c r="F165" s="95">
        <f t="shared" si="1"/>
        <v>69.317977873754032</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170454</v>
      </c>
      <c r="E170" s="106">
        <f t="shared" si="29"/>
        <v>89304.8</v>
      </c>
      <c r="F170" s="95">
        <f t="shared" si="1"/>
        <v>52.392316988747702</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170454</v>
      </c>
      <c r="E173" s="249">
        <v>89304.8</v>
      </c>
      <c r="F173" s="95">
        <f t="shared" si="1"/>
        <v>52.392316988747702</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2264</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108198469</v>
      </c>
      <c r="E175" s="106">
        <f t="shared" si="30"/>
        <v>132619318.40999998</v>
      </c>
      <c r="F175" s="95">
        <f t="shared" si="1"/>
        <v>122.57042048349129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8238596</v>
      </c>
      <c r="E176" s="106">
        <f t="shared" si="31"/>
        <v>10635564.02</v>
      </c>
      <c r="F176" s="95">
        <f t="shared" si="1"/>
        <v>129.0943750609934</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3565993</v>
      </c>
      <c r="E177" s="106">
        <f t="shared" si="32"/>
        <v>4963091.6100000003</v>
      </c>
      <c r="F177" s="95">
        <f t="shared" si="1"/>
        <v>139.17838902095434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566016</v>
      </c>
      <c r="E178" s="249">
        <f>232807.56+52057.67+22413+173646.73+138792.33</f>
        <v>619717.28999999992</v>
      </c>
      <c r="F178" s="95">
        <f t="shared" si="1"/>
        <v>109.48759222354137</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2097382</v>
      </c>
      <c r="E179" s="249">
        <f>2000745.64+3728.49+463899+32641.47+307585.42</f>
        <v>2808600.02</v>
      </c>
      <c r="F179" s="95">
        <f t="shared" si="1"/>
        <v>133.90979897796396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6823</v>
      </c>
      <c r="E180" s="106">
        <f t="shared" si="33"/>
        <v>9970.9700000000012</v>
      </c>
      <c r="F180" s="95">
        <f t="shared" si="1"/>
        <v>146.13762274659243</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6823</v>
      </c>
      <c r="E183" s="249">
        <f>9028.59+208.54+733.84</f>
        <v>9970.9700000000012</v>
      </c>
      <c r="F183" s="95">
        <f t="shared" si="1"/>
        <v>146.13762274659243</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12000</v>
      </c>
      <c r="E184" s="249">
        <v>3075.65</v>
      </c>
      <c r="F184" s="95">
        <f t="shared" si="1"/>
        <v>25.630416666666665</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729095</v>
      </c>
      <c r="E186" s="249">
        <v>1133072.1100000001</v>
      </c>
      <c r="F186" s="95">
        <f t="shared" si="1"/>
        <v>155.40802090262588</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141573</v>
      </c>
      <c r="E187" s="249">
        <v>348902.85</v>
      </c>
      <c r="F187" s="95">
        <f t="shared" si="1"/>
        <v>246.4473098684071</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13104</v>
      </c>
      <c r="E188" s="249">
        <f>13789.99+25962.73</f>
        <v>39752.720000000001</v>
      </c>
      <c r="F188" s="95">
        <f t="shared" si="1"/>
        <v>303.36324786324786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1829889</v>
      </c>
      <c r="E189" s="249">
        <v>1253772.71</v>
      </c>
      <c r="F189" s="95">
        <f t="shared" si="1"/>
        <v>68.516325853644673</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2842714</v>
      </c>
      <c r="E206" s="106">
        <f t="shared" si="37"/>
        <v>4418699.7</v>
      </c>
      <c r="F206" s="95">
        <f t="shared" si="1"/>
        <v>155.43947438961501</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2842714</v>
      </c>
      <c r="E207" s="106">
        <f t="shared" si="38"/>
        <v>4418699.7</v>
      </c>
      <c r="F207" s="95">
        <f t="shared" si="1"/>
        <v>155.43947438961501</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2200000</v>
      </c>
      <c r="E212" s="249">
        <v>4001500</v>
      </c>
      <c r="F212" s="95">
        <f t="shared" si="1"/>
        <v>181.88636363636363</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642714</v>
      </c>
      <c r="E217" s="249">
        <v>417199.7</v>
      </c>
      <c r="F217" s="95">
        <f t="shared" si="1"/>
        <v>64.912184890946833</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99959873</v>
      </c>
      <c r="E237" s="106">
        <f t="shared" si="41"/>
        <v>121983754.38999999</v>
      </c>
      <c r="F237" s="95">
        <f t="shared" si="1"/>
        <v>122.03272246054173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90919490</v>
      </c>
      <c r="E238" s="106">
        <f t="shared" si="42"/>
        <v>95575344.739999995</v>
      </c>
      <c r="F238" s="95">
        <f t="shared" si="1"/>
        <v>105.12085443946066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96366552</v>
      </c>
      <c r="E239" s="106">
        <f t="shared" si="43"/>
        <v>102598392.89</v>
      </c>
      <c r="F239" s="95">
        <f t="shared" si="1"/>
        <v>106.46680903349122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89968921</v>
      </c>
      <c r="E240" s="249">
        <f>96051475.17+974.47+208690.14+369618.31</f>
        <v>96630758.090000004</v>
      </c>
      <c r="F240" s="95">
        <f t="shared" si="1"/>
        <v>107.40459818341049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6397631</v>
      </c>
      <c r="E241" s="249">
        <f>5934597.45+33037.35</f>
        <v>5967634.7999999998</v>
      </c>
      <c r="F241" s="95">
        <f t="shared" si="1"/>
        <v>93.278821488766695</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5447062</v>
      </c>
      <c r="E242" s="106">
        <f t="shared" si="44"/>
        <v>7023048.1500000004</v>
      </c>
      <c r="F242" s="95">
        <f t="shared" si="1"/>
        <v>128.93277421846861</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5447062</v>
      </c>
      <c r="E243" s="249">
        <f>7039048.15-16000</f>
        <v>7023048.1500000004</v>
      </c>
      <c r="F243" s="95">
        <f t="shared" si="1"/>
        <v>128.93277421846861</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-329070</v>
      </c>
      <c r="E245" s="106">
        <f t="shared" si="45"/>
        <v>-251834.1099999994</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26462243</v>
      </c>
      <c r="E246" s="106">
        <f t="shared" si="46"/>
        <v>35073276.719999999</v>
      </c>
      <c r="F246" s="95">
        <f t="shared" si="1"/>
        <v>132.5408307980544</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21726090</v>
      </c>
      <c r="E247" s="249">
        <f>28623435.11+26554+213697.82-45108.19</f>
        <v>28818578.739999998</v>
      </c>
      <c r="F247" s="95">
        <f t="shared" si="1"/>
        <v>132.64503065208694</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v>4736153</v>
      </c>
      <c r="E249" s="249">
        <f>6429793.53-175095.55</f>
        <v>6254697.9800000004</v>
      </c>
      <c r="F249" s="95">
        <f t="shared" si="1"/>
        <v>132.06283623016401</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26791313</v>
      </c>
      <c r="E250" s="106">
        <f t="shared" si="47"/>
        <v>35325110.829999998</v>
      </c>
      <c r="F250" s="95">
        <f t="shared" si="1"/>
        <v>131.85285405758202</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26791313</v>
      </c>
      <c r="E252" s="249">
        <v>35325110.829999998</v>
      </c>
      <c r="F252" s="95">
        <f t="shared" si="1"/>
        <v>131.85285405758202</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5020229</v>
      </c>
      <c r="E255" s="249">
        <f>23574525.64+70923.99</f>
        <v>23645449.629999999</v>
      </c>
      <c r="F255" s="95">
        <f t="shared" si="1"/>
        <v>471.00340701589511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4349224</v>
      </c>
      <c r="E256" s="249">
        <v>3014794.13</v>
      </c>
      <c r="F256" s="95">
        <f t="shared" si="1"/>
        <v>69.317977873754032</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6986661</v>
      </c>
      <c r="E264" s="249">
        <f>3434707.34+146240.71</f>
        <v>3580948.05</v>
      </c>
      <c r="F264" s="95">
        <f t="shared" si="50"/>
        <v>51.254069003777339</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47905</v>
      </c>
      <c r="E265" s="249">
        <f>22381929.96+71196.5</f>
        <v>22453126.460000001</v>
      </c>
      <c r="F265" s="95" t="str">
        <f t="shared" si="50"/>
        <v>&gt;&gt;100</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1342768</v>
      </c>
      <c r="E266" s="249">
        <f>735528.07-7400</f>
        <v>728128.07</v>
      </c>
      <c r="F266" s="95">
        <f t="shared" si="50"/>
        <v>54.225902762055689</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3006456</v>
      </c>
      <c r="E267" s="249">
        <v>2286666.06</v>
      </c>
      <c r="F267" s="95">
        <f t="shared" si="50"/>
        <v>76.058524056230993</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v>5748.3</v>
      </c>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2818603</v>
      </c>
      <c r="E287" s="249">
        <f>3741422.39+334281.99</f>
        <v>4075704.38</v>
      </c>
      <c r="F287" s="95">
        <f t="shared" si="50"/>
        <v>144.6001575958019</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747390</v>
      </c>
      <c r="E288" s="249">
        <f>55994.7+486312+206288.2+138792.33</f>
        <v>887387.22999999986</v>
      </c>
      <c r="F288" s="95">
        <f t="shared" si="50"/>
        <v>118.73148289380376</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1829889</v>
      </c>
      <c r="E289" s="249">
        <v>1253772.71</v>
      </c>
      <c r="F289" s="95">
        <f t="shared" si="50"/>
        <v>68.516325853644673</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2842714</v>
      </c>
      <c r="E293" s="249"/>
      <c r="F293" s="95">
        <f t="shared" si="50"/>
        <v>0</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v>4418699.7</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0" workbookViewId="0">
      <selection activeCell="D145" sqref="D145"/>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1" t="s">
        <v>2532</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40</v>
      </c>
      <c r="C3" s="283" t="s">
        <v>41</v>
      </c>
      <c r="D3" s="282" t="s">
        <v>49</v>
      </c>
      <c r="E3" s="282" t="s">
        <v>50</v>
      </c>
      <c r="F3" s="284"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13148182</v>
      </c>
      <c r="E5" s="81">
        <f t="shared" si="0"/>
        <v>8134715.6999999993</v>
      </c>
      <c r="F5" s="82">
        <f t="shared" ref="F5:F141" si="1">IF(D5&gt;0,IF(E5/D5&gt;=100,"&gt;&gt;100",E5/D5*100),"-")</f>
        <v>61.869509412023646</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10620050</v>
      </c>
      <c r="E6" s="83">
        <f t="shared" si="2"/>
        <v>6103962.71</v>
      </c>
      <c r="F6" s="65">
        <f t="shared" si="1"/>
        <v>57.475837778541525</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10620050</v>
      </c>
      <c r="E7" s="251">
        <v>6103962.71</v>
      </c>
      <c r="F7" s="65">
        <f t="shared" si="1"/>
        <v>57.475837778541525</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2062265</v>
      </c>
      <c r="E13" s="83">
        <f t="shared" si="4"/>
        <v>1514530.9</v>
      </c>
      <c r="F13" s="65">
        <f t="shared" si="1"/>
        <v>73.440168940461092</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1061554</v>
      </c>
      <c r="E14" s="251">
        <f>1277307.9+237223</f>
        <v>1514530.9</v>
      </c>
      <c r="F14" s="65">
        <f t="shared" si="1"/>
        <v>142.67111235038442</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675256</v>
      </c>
      <c r="E15" s="251"/>
      <c r="F15" s="65">
        <f t="shared" si="1"/>
        <v>0</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325455</v>
      </c>
      <c r="E16" s="251"/>
      <c r="F16" s="65">
        <f t="shared" si="1"/>
        <v>0</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10000</v>
      </c>
      <c r="E18" s="251">
        <v>50750</v>
      </c>
      <c r="F18" s="65">
        <f t="shared" si="1"/>
        <v>507.5</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455867</v>
      </c>
      <c r="E19" s="251">
        <v>465472.09</v>
      </c>
      <c r="F19" s="65">
        <f t="shared" si="1"/>
        <v>102.10699392585995</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313"/>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646729</v>
      </c>
      <c r="E28" s="83">
        <f t="shared" si="6"/>
        <v>983997.57</v>
      </c>
      <c r="F28" s="65">
        <f t="shared" si="1"/>
        <v>152.14990668425258</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585929</v>
      </c>
      <c r="E30" s="251">
        <v>420493.99</v>
      </c>
      <c r="F30" s="65">
        <f t="shared" si="1"/>
        <v>71.765348702658514</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60800</v>
      </c>
      <c r="E31" s="251">
        <v>563503.57999999996</v>
      </c>
      <c r="F31" s="65">
        <f t="shared" si="1"/>
        <v>926.81509868421051</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6940487</v>
      </c>
      <c r="E35" s="83">
        <f t="shared" si="7"/>
        <v>14822733.189999999</v>
      </c>
      <c r="F35" s="65">
        <f t="shared" si="1"/>
        <v>213.56906496619041</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265463</v>
      </c>
      <c r="E39" s="83">
        <f t="shared" si="9"/>
        <v>468001.04</v>
      </c>
      <c r="F39" s="65">
        <f t="shared" si="1"/>
        <v>176.29614673231296</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146553</v>
      </c>
      <c r="E40" s="251">
        <v>468001.04</v>
      </c>
      <c r="F40" s="65">
        <f t="shared" si="1"/>
        <v>319.3391059889596</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118910</v>
      </c>
      <c r="E41" s="251"/>
      <c r="F41" s="65">
        <f t="shared" si="1"/>
        <v>0</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1718288</v>
      </c>
      <c r="E43" s="83">
        <f t="shared" si="10"/>
        <v>1408161.58</v>
      </c>
      <c r="F43" s="65">
        <f t="shared" si="1"/>
        <v>81.951429562448212</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1718288</v>
      </c>
      <c r="E48" s="251">
        <v>1408161.58</v>
      </c>
      <c r="F48" s="65">
        <f t="shared" si="1"/>
        <v>81.951429562448212</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1805432</v>
      </c>
      <c r="E50" s="83">
        <f t="shared" si="11"/>
        <v>4553626.2</v>
      </c>
      <c r="F50" s="65">
        <f t="shared" si="1"/>
        <v>252.21809517057414</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1805432</v>
      </c>
      <c r="E53" s="251">
        <v>4553626.2</v>
      </c>
      <c r="F53" s="65">
        <f t="shared" si="1"/>
        <v>252.21809517057414</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1853142</v>
      </c>
      <c r="E54" s="83">
        <f t="shared" si="12"/>
        <v>2282410.85</v>
      </c>
      <c r="F54" s="65">
        <f t="shared" si="1"/>
        <v>123.16437973992281</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1853142</v>
      </c>
      <c r="E55" s="251">
        <v>2282410.85</v>
      </c>
      <c r="F55" s="65">
        <f t="shared" si="1"/>
        <v>123.16437973992281</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590536</v>
      </c>
      <c r="E60" s="251">
        <v>494117.07</v>
      </c>
      <c r="F60" s="65">
        <f t="shared" si="1"/>
        <v>83.672641464703261</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707626</v>
      </c>
      <c r="E61" s="83">
        <f t="shared" si="13"/>
        <v>5616416.4499999993</v>
      </c>
      <c r="F61" s="65">
        <f t="shared" si="1"/>
        <v>793.69842967895454</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v>4890096.43</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707626</v>
      </c>
      <c r="E65" s="251">
        <v>726320.02</v>
      </c>
      <c r="F65" s="65">
        <f t="shared" si="1"/>
        <v>102.64179382894353</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7353792</v>
      </c>
      <c r="E75" s="83">
        <f t="shared" si="15"/>
        <v>2507690.4000000004</v>
      </c>
      <c r="F75" s="65">
        <f t="shared" si="1"/>
        <v>34.10064358632934</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v>1369345</v>
      </c>
      <c r="E77" s="251">
        <v>717158.8</v>
      </c>
      <c r="F77" s="65">
        <f t="shared" si="1"/>
        <v>52.37239702193385</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v>15000</v>
      </c>
      <c r="E80" s="251">
        <v>15000</v>
      </c>
      <c r="F80" s="65">
        <f t="shared" si="1"/>
        <v>100</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v>5969447</v>
      </c>
      <c r="E81" s="251">
        <v>1775531.6</v>
      </c>
      <c r="F81" s="65">
        <f t="shared" si="1"/>
        <v>29.743652971539912</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1002089</v>
      </c>
      <c r="E82" s="83">
        <f t="shared" si="16"/>
        <v>389787.71</v>
      </c>
      <c r="F82" s="65">
        <f t="shared" si="1"/>
        <v>38.897514093059598</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v>789206</v>
      </c>
      <c r="E84" s="251">
        <v>301683.21000000002</v>
      </c>
      <c r="F84" s="65">
        <f t="shared" si="1"/>
        <v>38.226167819301935</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v>195275</v>
      </c>
      <c r="E85" s="251">
        <v>88104.5</v>
      </c>
      <c r="F85" s="65">
        <f t="shared" si="1"/>
        <v>45.118166688004095</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v>17608</v>
      </c>
      <c r="E86" s="251"/>
      <c r="F86" s="65">
        <f t="shared" si="1"/>
        <v>0</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218273</v>
      </c>
      <c r="E89" s="83">
        <f t="shared" si="17"/>
        <v>154992.5</v>
      </c>
      <c r="F89" s="65">
        <f t="shared" si="1"/>
        <v>71.008553508679498</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218273</v>
      </c>
      <c r="E106" s="251">
        <v>154992.5</v>
      </c>
      <c r="F106" s="65">
        <f t="shared" si="1"/>
        <v>71.008553508679498</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1406657</v>
      </c>
      <c r="E107" s="83">
        <f t="shared" si="21"/>
        <v>449129.3</v>
      </c>
      <c r="F107" s="65">
        <f t="shared" si="1"/>
        <v>31.928842638966003</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739099</v>
      </c>
      <c r="E108" s="251">
        <v>37550</v>
      </c>
      <c r="F108" s="65">
        <f t="shared" si="1"/>
        <v>5.0805101887568513</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73497</v>
      </c>
      <c r="E110" s="251">
        <v>40929.300000000003</v>
      </c>
      <c r="F110" s="65">
        <f t="shared" si="1"/>
        <v>55.688395444712036</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397129</v>
      </c>
      <c r="E111" s="251">
        <v>331650</v>
      </c>
      <c r="F111" s="65">
        <f t="shared" si="1"/>
        <v>83.511906710413996</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196932</v>
      </c>
      <c r="E113" s="251">
        <v>39000</v>
      </c>
      <c r="F113" s="65">
        <f t="shared" si="1"/>
        <v>19.803790140759247</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3294836</v>
      </c>
      <c r="E114" s="83">
        <f t="shared" si="22"/>
        <v>3692526.4</v>
      </c>
      <c r="F114" s="65">
        <f t="shared" si="1"/>
        <v>112.07011213911709</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2718824</v>
      </c>
      <c r="E115" s="83">
        <f t="shared" si="23"/>
        <v>3087978.36</v>
      </c>
      <c r="F115" s="65">
        <f t="shared" si="1"/>
        <v>113.57772183855961</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2718824</v>
      </c>
      <c r="E116" s="251">
        <f>266214.9+2821763.46</f>
        <v>3087978.36</v>
      </c>
      <c r="F116" s="65">
        <f t="shared" si="1"/>
        <v>113.57772183855961</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154977</v>
      </c>
      <c r="E118" s="83">
        <f t="shared" si="24"/>
        <v>217507.9</v>
      </c>
      <c r="F118" s="65">
        <f t="shared" si="1"/>
        <v>140.34850332630003</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77489</v>
      </c>
      <c r="E119" s="251">
        <v>217507.9</v>
      </c>
      <c r="F119" s="65">
        <f t="shared" si="1"/>
        <v>280.69519544709573</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77488</v>
      </c>
      <c r="E120" s="251"/>
      <c r="F120" s="65">
        <f t="shared" si="1"/>
        <v>0</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421035</v>
      </c>
      <c r="E122" s="83">
        <f t="shared" si="25"/>
        <v>387040.14</v>
      </c>
      <c r="F122" s="65">
        <f t="shared" si="1"/>
        <v>91.925882646335822</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421035</v>
      </c>
      <c r="E123" s="251">
        <v>387040.14</v>
      </c>
      <c r="F123" s="65">
        <f t="shared" si="1"/>
        <v>91.925882646335822</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3737925</v>
      </c>
      <c r="E129" s="83">
        <f t="shared" si="26"/>
        <v>2170302.7400000002</v>
      </c>
      <c r="F129" s="65">
        <f t="shared" si="1"/>
        <v>58.061698402188391</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v>741255</v>
      </c>
      <c r="E137" s="251">
        <v>690539.32</v>
      </c>
      <c r="F137" s="65">
        <f t="shared" si="1"/>
        <v>93.158133166049467</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902119</v>
      </c>
      <c r="E138" s="251">
        <v>1049775.6599999999</v>
      </c>
      <c r="F138" s="65">
        <f t="shared" si="1"/>
        <v>116.3677585773052</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2094551</v>
      </c>
      <c r="E140" s="251">
        <v>429987.76</v>
      </c>
      <c r="F140" s="65">
        <f t="shared" si="1"/>
        <v>20.528875162266282</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37748970</v>
      </c>
      <c r="E141" s="108">
        <f t="shared" si="28"/>
        <v>33305875.509999998</v>
      </c>
      <c r="F141" s="84">
        <f t="shared" si="1"/>
        <v>88.229892126858019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7" workbookViewId="0">
      <selection activeCell="E15" sqref="E1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5" t="s">
        <v>2785</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40</v>
      </c>
      <c r="C3" s="283" t="s">
        <v>41</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52</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4391182.43</v>
      </c>
      <c r="E5" s="109">
        <f t="shared" si="0"/>
        <v>4364993.8699999992</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4232745</v>
      </c>
      <c r="E6" s="110">
        <f t="shared" si="1"/>
        <v>4232371.4399999995</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4232745</v>
      </c>
      <c r="E7" s="110">
        <f t="shared" si="2"/>
        <v>4193714.17</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v>18056.25</v>
      </c>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v>4193714.17</v>
      </c>
      <c r="E9" s="252">
        <v>4193714.17</v>
      </c>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v>20974.58</v>
      </c>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38657.269999999997</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v>38657.269999999997</v>
      </c>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158437.43</v>
      </c>
      <c r="E22" s="110">
        <f t="shared" si="3"/>
        <v>132622.43</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158437.43</v>
      </c>
      <c r="E30" s="110">
        <f>SUM(E31:E37)</f>
        <v>132622.43</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v>30085</v>
      </c>
      <c r="E31" s="252">
        <v>4270</v>
      </c>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v>128352.43</v>
      </c>
      <c r="E36" s="252">
        <v>128352.43</v>
      </c>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19589.96</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19589.96</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v>19589.96</v>
      </c>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8"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9"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40</v>
      </c>
      <c r="C3" s="283" t="s">
        <v>41</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52</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f>7142459.23-37098.44+50242.31+186698.24+518726.63</f>
        <v>7861027.9699999997</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45480519.25</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30979173.07</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f>7457860.95+637336.05+22414+2132981.16+1834805.94</f>
        <v>12085398.1</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f>8635658.25+82797.17+627666.67+3474120.89</f>
        <v>12820242.98</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f>220316.98+2432.2+1777.84</f>
        <v>224527.02000000002</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303139.81</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55300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f>2237825.99+4500</f>
        <v>2242325.9900000002</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2003806.5</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f>834021.48+410411.19</f>
        <v>1244432.67</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f>9258297.22+5998+68351.25</f>
        <v>9332646.4700000007</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5168699.71</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5168699.71</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43169881.200000003</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29668403.960000001</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f>7446832.79+634427.2+2110363.18+1828893.44</f>
        <v>12020516.609999999</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f>8053545.23+80162.17+630694.69+3442123.79</f>
        <v>12206525.879999999</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f>218111.53+2223.66+1052.75</f>
        <v>221387.94</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312064.15999999997</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55300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f>1833849.33+4500</f>
        <v>1838349.33</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1832094.65</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f>784613.05+397552.34</f>
        <v>1182165.3900000001</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f>9737267.82+5998+165497.1</f>
        <v>9908762.9199999999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3592714.32</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3592714.32</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10171666.019999996</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5096669.53</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3842896.8200000003</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2308331.06</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307585.42</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1731722.09</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269023.55</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9762.43</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733.84</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9028.59</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3075.65</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3075.65</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1144652.54</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f>695898.54-14560.03+11580.43</f>
        <v>692918.94000000006</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451733.6</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348902.40000000002</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226847.35</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122055.05</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28172.739999999998</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25962.73</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2210.0100000000002</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1253772.71</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1233772.71</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20000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5074996.49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22414</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f>232807.56+55994.7+206288.2+138792.33</f>
        <v>633882.79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4418699.7</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4"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3" t="s">
        <v>2856</v>
      </c>
      <c r="B1" s="368"/>
      <c r="C1" s="368"/>
      <c r="D1" s="368"/>
      <c r="E1" s="73" t="s">
        <v>2998</v>
      </c>
      <c r="F1" s="73"/>
      <c r="G1" s="73"/>
      <c r="H1" s="73"/>
      <c r="I1" s="73"/>
      <c r="J1" s="73"/>
      <c r="K1" s="73"/>
      <c r="L1" s="73"/>
      <c r="M1" s="73"/>
      <c r="N1" s="73"/>
      <c r="O1" s="73"/>
      <c r="P1" s="73"/>
    </row>
    <row r="2" spans="1:16" ht="37.5" customHeight="1" x14ac:dyDescent="0.2">
      <c r="A2" s="373" t="s">
        <v>2999</v>
      </c>
      <c r="B2" s="368"/>
      <c r="C2" s="368"/>
      <c r="D2" s="368"/>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38036</v>
      </c>
      <c r="P3" s="73"/>
    </row>
    <row r="4" spans="1:16" ht="19.5" customHeight="1" x14ac:dyDescent="0.2">
      <c r="A4" s="374" t="s">
        <v>3003</v>
      </c>
      <c r="B4" s="375"/>
      <c r="C4" s="376"/>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3016</v>
      </c>
      <c r="B14" s="371"/>
      <c r="C14" s="372"/>
      <c r="D14" s="125"/>
      <c r="E14" s="73">
        <f t="shared" ref="E14:F14" si="3">SUM(E15:E18)</f>
        <v>0</v>
      </c>
      <c r="F14" s="73">
        <f t="shared" si="3"/>
        <v>1</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Provjera</v>
      </c>
      <c r="C16" s="118" t="s">
        <v>3018</v>
      </c>
      <c r="D16" s="125"/>
      <c r="E16" s="73">
        <f t="shared" si="5"/>
        <v>0</v>
      </c>
      <c r="F16" s="73">
        <f>MAX(L16:O16)</f>
        <v>1</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1</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3021</v>
      </c>
      <c r="B19" s="371"/>
      <c r="C19" s="372"/>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3222</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36</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35</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Berislav</cp:lastModifiedBy>
  <cp:lastPrinted>2023-02-13T11:42:22Z</cp:lastPrinted>
  <dcterms:created xsi:type="dcterms:W3CDTF">2022-04-01T05:14:30Z</dcterms:created>
  <dcterms:modified xsi:type="dcterms:W3CDTF">2023-02-28T14:41:30Z</dcterms:modified>
</cp:coreProperties>
</file>